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240" windowWidth="13890" windowHeight="828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G134" i="37" s="1"/>
  <c r="D134" i="37"/>
  <c r="B135" i="37"/>
  <c r="C135" i="37"/>
  <c r="D135" i="37"/>
  <c r="B136" i="37"/>
  <c r="C136" i="37"/>
  <c r="G136" i="37" s="1"/>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G163" i="37" s="1"/>
  <c r="B164" i="37"/>
  <c r="C164" i="37"/>
  <c r="D164" i="37"/>
  <c r="B165" i="37"/>
  <c r="C165" i="37"/>
  <c r="D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G199" i="37" s="1"/>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G215" i="37" s="1"/>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G240" i="37" s="1"/>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G257" i="37" s="1"/>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G268" i="37" s="1"/>
  <c r="D268" i="37"/>
  <c r="B269" i="37"/>
  <c r="C269" i="37"/>
  <c r="D269" i="37"/>
  <c r="B270" i="37"/>
  <c r="C270" i="37"/>
  <c r="D270" i="37"/>
  <c r="B271" i="37"/>
  <c r="C271" i="37"/>
  <c r="D271" i="37"/>
  <c r="B272" i="37"/>
  <c r="C272" i="37"/>
  <c r="G272" i="37" s="1"/>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G308" i="37" s="1"/>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G401" i="37"/>
  <c r="B402" i="37"/>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G468" i="37" s="1"/>
  <c r="B469" i="37"/>
  <c r="B470" i="37"/>
  <c r="C470" i="37"/>
  <c r="D470" i="37"/>
  <c r="G470" i="37" s="1"/>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G480" i="37" s="1"/>
  <c r="B481" i="37"/>
  <c r="B482" i="37"/>
  <c r="C482" i="37"/>
  <c r="D482" i="37"/>
  <c r="G482" i="37" s="1"/>
  <c r="B483" i="37"/>
  <c r="C483" i="37"/>
  <c r="D483" i="37"/>
  <c r="B484" i="37"/>
  <c r="C484" i="37"/>
  <c r="D484" i="37"/>
  <c r="G484" i="37" s="1"/>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C508" i="37"/>
  <c r="D508" i="37"/>
  <c r="B509" i="37"/>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G530" i="37" s="1"/>
  <c r="B531" i="37"/>
  <c r="C531" i="37"/>
  <c r="D531" i="37"/>
  <c r="B532" i="37"/>
  <c r="C532" i="37"/>
  <c r="D532" i="37"/>
  <c r="G532" i="37" s="1"/>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B557" i="37"/>
  <c r="C557" i="37"/>
  <c r="D557" i="37"/>
  <c r="G557" i="37" s="1"/>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G569" i="37" s="1"/>
  <c r="C569" i="37"/>
  <c r="D569" i="37"/>
  <c r="B570" i="37"/>
  <c r="G570" i="37" s="1"/>
  <c r="C570" i="37"/>
  <c r="D570" i="37"/>
  <c r="B571" i="37"/>
  <c r="B572" i="37"/>
  <c r="B573" i="37"/>
  <c r="C573" i="37"/>
  <c r="D573" i="37"/>
  <c r="B574" i="37"/>
  <c r="C574" i="37"/>
  <c r="D574" i="37"/>
  <c r="B575" i="37"/>
  <c r="C575" i="37"/>
  <c r="D575" i="37"/>
  <c r="B576" i="37"/>
  <c r="B577" i="37"/>
  <c r="C577" i="37"/>
  <c r="D577" i="37"/>
  <c r="B578" i="37"/>
  <c r="B579" i="37"/>
  <c r="G579" i="37" s="1"/>
  <c r="C579" i="37"/>
  <c r="D579" i="37"/>
  <c r="B580" i="37"/>
  <c r="G580" i="37" s="1"/>
  <c r="C580" i="37"/>
  <c r="D580" i="37"/>
  <c r="B581" i="37"/>
  <c r="B582" i="37"/>
  <c r="C582" i="37"/>
  <c r="D582" i="37"/>
  <c r="B583" i="37"/>
  <c r="C583" i="37"/>
  <c r="D583" i="37"/>
  <c r="B584" i="37"/>
  <c r="B585" i="37"/>
  <c r="B586" i="37"/>
  <c r="C586" i="37"/>
  <c r="D586" i="37"/>
  <c r="B587" i="37"/>
  <c r="C587" i="37"/>
  <c r="D587" i="37"/>
  <c r="G587" i="37" s="1"/>
  <c r="B588" i="37"/>
  <c r="C588" i="37"/>
  <c r="D588" i="37"/>
  <c r="B589" i="37"/>
  <c r="C589" i="37"/>
  <c r="D589" i="37"/>
  <c r="G589" i="37" s="1"/>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s="1"/>
  <c r="B610" i="37"/>
  <c r="C610" i="37"/>
  <c r="D610" i="37"/>
  <c r="B611" i="37"/>
  <c r="C611" i="37"/>
  <c r="D611" i="37"/>
  <c r="G611" i="37" s="1"/>
  <c r="B612" i="37"/>
  <c r="C612" i="37"/>
  <c r="D612" i="37"/>
  <c r="B613" i="37"/>
  <c r="C613" i="37"/>
  <c r="D613" i="37"/>
  <c r="G613" i="37" s="1"/>
  <c r="B614" i="37"/>
  <c r="C614" i="37"/>
  <c r="D614" i="37"/>
  <c r="B615" i="37"/>
  <c r="C615" i="37"/>
  <c r="D615" i="37"/>
  <c r="G615" i="37" s="1"/>
  <c r="B616" i="37"/>
  <c r="B617" i="37"/>
  <c r="B618" i="37"/>
  <c r="C618" i="37"/>
  <c r="D618" i="37"/>
  <c r="B619" i="37"/>
  <c r="C619" i="37"/>
  <c r="D619" i="37"/>
  <c r="B620" i="37"/>
  <c r="B621" i="37"/>
  <c r="C621" i="37"/>
  <c r="D621" i="37"/>
  <c r="B622" i="37"/>
  <c r="C622" i="37"/>
  <c r="D622" i="37"/>
  <c r="B623" i="37"/>
  <c r="B624" i="37"/>
  <c r="C624" i="37"/>
  <c r="D624" i="37"/>
  <c r="B625" i="37"/>
  <c r="C625" i="37"/>
  <c r="D625" i="37"/>
  <c r="G625" i="37" s="1"/>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G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G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G986" i="37" s="1"/>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G1003" i="37" s="1"/>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D1025" i="37"/>
  <c r="B1026" i="37"/>
  <c r="C1026" i="37"/>
  <c r="D1026" i="37"/>
  <c r="B1027" i="37"/>
  <c r="B1028" i="37"/>
  <c r="C1028" i="37"/>
  <c r="D1028" i="37"/>
  <c r="G1028" i="37" s="1"/>
  <c r="B1029" i="37"/>
  <c r="C1029" i="37"/>
  <c r="D1029" i="37"/>
  <c r="B1030" i="37"/>
  <c r="C1030" i="37"/>
  <c r="D1030" i="37"/>
  <c r="G1030" i="37" s="1"/>
  <c r="B1031" i="37"/>
  <c r="C1031" i="37"/>
  <c r="D1031" i="37"/>
  <c r="B1032" i="37"/>
  <c r="C1032" i="37"/>
  <c r="D1032" i="37"/>
  <c r="G1032" i="37" s="1"/>
  <c r="B1033" i="37"/>
  <c r="C1033" i="37"/>
  <c r="D1033" i="37"/>
  <c r="B1034" i="37"/>
  <c r="B1035" i="37"/>
  <c r="C1035" i="37"/>
  <c r="G1035" i="37" s="1"/>
  <c r="D1035" i="37"/>
  <c r="B1036" i="37"/>
  <c r="C1036" i="37"/>
  <c r="D1036" i="37"/>
  <c r="B1037" i="37"/>
  <c r="C1037" i="37"/>
  <c r="G1037" i="37" s="1"/>
  <c r="D1037" i="37"/>
  <c r="B1038" i="37"/>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G1078" i="37" s="1"/>
  <c r="B1079" i="37"/>
  <c r="C1079" i="37"/>
  <c r="D1079" i="37"/>
  <c r="B1080" i="37"/>
  <c r="C1080" i="37"/>
  <c r="D1080" i="37"/>
  <c r="G1080" i="37" s="1"/>
  <c r="B1081" i="37"/>
  <c r="C1081" i="37"/>
  <c r="D1081" i="37"/>
  <c r="B1082" i="37"/>
  <c r="C1082" i="37"/>
  <c r="D1082" i="37"/>
  <c r="G1082" i="37" s="1"/>
  <c r="B1083" i="37"/>
  <c r="C1083" i="37"/>
  <c r="D1083" i="37"/>
  <c r="B1084" i="37"/>
  <c r="C1084" i="37"/>
  <c r="D1084" i="37"/>
  <c r="G1084" i="37" s="1"/>
  <c r="B1085" i="37"/>
  <c r="C1085" i="37"/>
  <c r="D1085" i="37"/>
  <c r="B1086" i="37"/>
  <c r="C1086" i="37"/>
  <c r="D1086" i="37"/>
  <c r="G1086" i="37" s="1"/>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G1113" i="37" s="1"/>
  <c r="B1114" i="37"/>
  <c r="C1114" i="37"/>
  <c r="D1114" i="37"/>
  <c r="B1115" i="37"/>
  <c r="C1115" i="37"/>
  <c r="D1115" i="37"/>
  <c r="G1115" i="37" s="1"/>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G1137" i="37" s="1"/>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G1213" i="37" s="1"/>
  <c r="C1213" i="37"/>
  <c r="D1213" i="37"/>
  <c r="B1214" i="37"/>
  <c r="C1214" i="37"/>
  <c r="D1214" i="37"/>
  <c r="G1214" i="37" s="1"/>
  <c r="B1215" i="37"/>
  <c r="C1215" i="37"/>
  <c r="D1215" i="37"/>
  <c r="G1215" i="37"/>
  <c r="B1216" i="37"/>
  <c r="C1216" i="37"/>
  <c r="D1216" i="37"/>
  <c r="B1217" i="37"/>
  <c r="G1217" i="37" s="1"/>
  <c r="C1217" i="37"/>
  <c r="D1217" i="37"/>
  <c r="B1218" i="37"/>
  <c r="G1218" i="37" s="1"/>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G1345" i="37" s="1"/>
  <c r="B1346" i="37"/>
  <c r="C1346" i="37"/>
  <c r="D1346" i="37"/>
  <c r="B1347" i="37"/>
  <c r="C1347" i="37"/>
  <c r="D1347" i="37"/>
  <c r="G1347" i="37" s="1"/>
  <c r="B1348" i="37"/>
  <c r="B1349" i="37"/>
  <c r="C1349" i="37"/>
  <c r="D1349" i="37"/>
  <c r="B1350" i="37"/>
  <c r="C1350" i="37"/>
  <c r="G1350" i="37" s="1"/>
  <c r="D1350" i="37"/>
  <c r="B1351" i="37"/>
  <c r="C1351" i="37"/>
  <c r="D1351" i="37"/>
  <c r="B1352" i="37"/>
  <c r="C1352" i="37"/>
  <c r="G1352" i="37" s="1"/>
  <c r="D1352" i="37"/>
  <c r="B1353" i="37"/>
  <c r="C1353" i="37"/>
  <c r="D1353" i="37"/>
  <c r="B1354" i="37"/>
  <c r="C1354" i="37"/>
  <c r="G1354" i="37" s="1"/>
  <c r="D1354" i="37"/>
  <c r="B1355" i="37"/>
  <c r="C1355" i="37"/>
  <c r="D1355" i="37"/>
  <c r="B1356" i="37"/>
  <c r="C1356" i="37"/>
  <c r="G1356" i="37" s="1"/>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G1374" i="37" s="1"/>
  <c r="D1374" i="37"/>
  <c r="B1375" i="37"/>
  <c r="C1375" i="37"/>
  <c r="D1375" i="37"/>
  <c r="B1376" i="37"/>
  <c r="B1377" i="37"/>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B1391" i="37"/>
  <c r="C1391" i="37"/>
  <c r="H1391" i="37" s="1"/>
  <c r="D1391" i="37"/>
  <c r="B1392" i="37"/>
  <c r="C1392" i="37"/>
  <c r="D1392" i="37"/>
  <c r="B1393" i="37"/>
  <c r="C1393" i="37"/>
  <c r="G1393" i="37" s="1"/>
  <c r="D1393" i="37"/>
  <c r="B1394" i="37"/>
  <c r="C1394" i="37"/>
  <c r="D1394" i="37"/>
  <c r="B1395" i="37"/>
  <c r="C1395" i="37"/>
  <c r="H1395" i="37" s="1"/>
  <c r="D1395" i="37"/>
  <c r="B1396" i="37"/>
  <c r="B1397" i="37"/>
  <c r="B1398" i="37"/>
  <c r="C1398" i="37"/>
  <c r="D1398" i="37"/>
  <c r="H1398" i="37" s="1"/>
  <c r="B1399" i="37"/>
  <c r="C1399" i="37"/>
  <c r="D1399" i="37"/>
  <c r="G1399" i="37"/>
  <c r="B1400" i="37"/>
  <c r="B1401" i="37"/>
  <c r="C1401" i="37"/>
  <c r="D1401" i="37"/>
  <c r="G1401" i="37" s="1"/>
  <c r="B1402" i="37"/>
  <c r="C1402" i="37"/>
  <c r="D1402" i="37"/>
  <c r="B1403" i="37"/>
  <c r="C1403" i="37"/>
  <c r="D1403" i="37"/>
  <c r="G1403" i="37" s="1"/>
  <c r="B1404" i="37"/>
  <c r="B1405" i="37"/>
  <c r="C1405" i="37"/>
  <c r="D1405" i="37"/>
  <c r="B1406" i="37"/>
  <c r="C1406" i="37"/>
  <c r="G1406" i="37" s="1"/>
  <c r="D1406" i="37"/>
  <c r="B1407" i="37"/>
  <c r="C1407" i="37"/>
  <c r="D1407" i="37"/>
  <c r="B1408" i="37"/>
  <c r="C1408" i="37"/>
  <c r="D1408" i="37"/>
  <c r="B1409" i="37"/>
  <c r="C1409" i="37"/>
  <c r="D1409" i="37"/>
  <c r="B1410" i="37"/>
  <c r="C1410" i="37"/>
  <c r="G1410" i="37" s="1"/>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H1418" i="37" s="1"/>
  <c r="B1419" i="37"/>
  <c r="G1419" i="37" s="1"/>
  <c r="C1419" i="37"/>
  <c r="D1419" i="37"/>
  <c r="B1420" i="37"/>
  <c r="G1420" i="37" s="1"/>
  <c r="C1420" i="37"/>
  <c r="D1420" i="37"/>
  <c r="H1420" i="37" s="1"/>
  <c r="B1421" i="37"/>
  <c r="G1421" i="37" s="1"/>
  <c r="C1421" i="37"/>
  <c r="D1421" i="37"/>
  <c r="B1422" i="37"/>
  <c r="G1422" i="37" s="1"/>
  <c r="C1422" i="37"/>
  <c r="D1422" i="37"/>
  <c r="H1422" i="37" s="1"/>
  <c r="B1423" i="37"/>
  <c r="B1424" i="37"/>
  <c r="B1425" i="37"/>
  <c r="B1426" i="37"/>
  <c r="B1427" i="37"/>
  <c r="C1427" i="37"/>
  <c r="D1427" i="37"/>
  <c r="B1428" i="37"/>
  <c r="C1428" i="37"/>
  <c r="D1428" i="37"/>
  <c r="G1428" i="37"/>
  <c r="I1428" i="37" s="1"/>
  <c r="B1429" i="37"/>
  <c r="C1429" i="37"/>
  <c r="H1429" i="37" s="1"/>
  <c r="D1429" i="37"/>
  <c r="G1429" i="37"/>
  <c r="B1430" i="37"/>
  <c r="C1430" i="37"/>
  <c r="H1430" i="37" s="1"/>
  <c r="I1430" i="37" s="1"/>
  <c r="D1430" i="37"/>
  <c r="G1430" i="37"/>
  <c r="B1431" i="37"/>
  <c r="C1431" i="37"/>
  <c r="D1431" i="37"/>
  <c r="G1431" i="37"/>
  <c r="B1432" i="37"/>
  <c r="C1432" i="37"/>
  <c r="H1432" i="37" s="1"/>
  <c r="I1432" i="37" s="1"/>
  <c r="D1432" i="37"/>
  <c r="G1432" i="37"/>
  <c r="B1433" i="37"/>
  <c r="B1434" i="37"/>
  <c r="C1434" i="37"/>
  <c r="D1434" i="37"/>
  <c r="G1434" i="37" s="1"/>
  <c r="B1435" i="37"/>
  <c r="C1435" i="37"/>
  <c r="D1435" i="37"/>
  <c r="B1436" i="37"/>
  <c r="C1436" i="37"/>
  <c r="D1436" i="37"/>
  <c r="G1436" i="37" s="1"/>
  <c r="B1437" i="37"/>
  <c r="C1437" i="37"/>
  <c r="D1437" i="37"/>
  <c r="B1438" i="37"/>
  <c r="C1438" i="37"/>
  <c r="D1438" i="37"/>
  <c r="G1438" i="37" s="1"/>
  <c r="B1439" i="37"/>
  <c r="C1439" i="37"/>
  <c r="D1439" i="37"/>
  <c r="B1440" i="37"/>
  <c r="C1440" i="37"/>
  <c r="D1440" i="37"/>
  <c r="G1440" i="37" s="1"/>
  <c r="B1441" i="37"/>
  <c r="B1442" i="37"/>
  <c r="B1443" i="37"/>
  <c r="C1443" i="37"/>
  <c r="H1443" i="37" s="1"/>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G1475" i="37" s="1"/>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B1490" i="37"/>
  <c r="C1490" i="37"/>
  <c r="B1491" i="37"/>
  <c r="C1491" i="37"/>
  <c r="H1491" i="37" s="1"/>
  <c r="B1492" i="37"/>
  <c r="C1492" i="37"/>
  <c r="H1492" i="37" s="1"/>
  <c r="B1493" i="37"/>
  <c r="C1493" i="37"/>
  <c r="B1494" i="37"/>
  <c r="C1494" i="37"/>
  <c r="G1494" i="37" s="1"/>
  <c r="B1495" i="37"/>
  <c r="C1495" i="37"/>
  <c r="H1495" i="37" s="1"/>
  <c r="B1496" i="37"/>
  <c r="C1496" i="37"/>
  <c r="H1496" i="37" s="1"/>
  <c r="B1497" i="37"/>
  <c r="B1498" i="37"/>
  <c r="C1498" i="37"/>
  <c r="B1499" i="37"/>
  <c r="G1499" i="37" s="1"/>
  <c r="C1499" i="37"/>
  <c r="B1500" i="37"/>
  <c r="C1500" i="37"/>
  <c r="H1500" i="37" s="1"/>
  <c r="B1501" i="37"/>
  <c r="G1501" i="37" s="1"/>
  <c r="C1501" i="37"/>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G1513" i="37" s="1"/>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C1523" i="37"/>
  <c r="B1524" i="37"/>
  <c r="C1524" i="37"/>
  <c r="H1524" i="37" s="1"/>
  <c r="B1525" i="37"/>
  <c r="C1525" i="37"/>
  <c r="G1525" i="37" s="1"/>
  <c r="B1526" i="37"/>
  <c r="B1527" i="37"/>
  <c r="C1527" i="37"/>
  <c r="B1528" i="37"/>
  <c r="C1528" i="37"/>
  <c r="H1528" i="37" s="1"/>
  <c r="B1529" i="37"/>
  <c r="C1529" i="37"/>
  <c r="G1529" i="37" s="1"/>
  <c r="B1530" i="37"/>
  <c r="C1530" i="37"/>
  <c r="B1531" i="37"/>
  <c r="B1532" i="37"/>
  <c r="C1532" i="37"/>
  <c r="H1532" i="37" s="1"/>
  <c r="B1533" i="37"/>
  <c r="C1533" i="37"/>
  <c r="G1533" i="37" s="1"/>
  <c r="B1534" i="37"/>
  <c r="C1534" i="37"/>
  <c r="B1535" i="37"/>
  <c r="C1535" i="37"/>
  <c r="H1535" i="37" s="1"/>
  <c r="B1536" i="37"/>
  <c r="B1537" i="37"/>
  <c r="C1537" i="37"/>
  <c r="G1537" i="37" s="1"/>
  <c r="B1538" i="37"/>
  <c r="C1538" i="37"/>
  <c r="B1539" i="37"/>
  <c r="C1539" i="37"/>
  <c r="H1539" i="37" s="1"/>
  <c r="B1540" i="37"/>
  <c r="G1540" i="37" s="1"/>
  <c r="C1540" i="37"/>
  <c r="H1540" i="37" s="1"/>
  <c r="B1541" i="37"/>
  <c r="B1542" i="37"/>
  <c r="C1542" i="37"/>
  <c r="B1543" i="37"/>
  <c r="C1543" i="37"/>
  <c r="B1544" i="37"/>
  <c r="C1544" i="37"/>
  <c r="H1544" i="37" s="1"/>
  <c r="B1545" i="37"/>
  <c r="C1545" i="37"/>
  <c r="G1545" i="37" s="1"/>
  <c r="B1546" i="37"/>
  <c r="B1547" i="37"/>
  <c r="C1547" i="37"/>
  <c r="B1548" i="37"/>
  <c r="C1548" i="37"/>
  <c r="H1548" i="37" s="1"/>
  <c r="B1549" i="37"/>
  <c r="C1549" i="37"/>
  <c r="G1549" i="37" s="1"/>
  <c r="B1550" i="37"/>
  <c r="C1550" i="37"/>
  <c r="B1551" i="37"/>
  <c r="B1552" i="37"/>
  <c r="C1552" i="37"/>
  <c r="H1552" i="37" s="1"/>
  <c r="B1553" i="37"/>
  <c r="C1553" i="37"/>
  <c r="G1553" i="37" s="1"/>
  <c r="B1554" i="37"/>
  <c r="C1554" i="37"/>
  <c r="B1555" i="37"/>
  <c r="C1555" i="37"/>
  <c r="H1555" i="37" s="1"/>
  <c r="B1556" i="37"/>
  <c r="G1556" i="37" s="1"/>
  <c r="C1556" i="37"/>
  <c r="H1556" i="37" s="1"/>
  <c r="B1557" i="37"/>
  <c r="B1558" i="37"/>
  <c r="C1558" i="37"/>
  <c r="B1559" i="37"/>
  <c r="C1559" i="37"/>
  <c r="H1559" i="37" s="1"/>
  <c r="B1560" i="37"/>
  <c r="C1560" i="37"/>
  <c r="H1560" i="37" s="1"/>
  <c r="B1561" i="37"/>
  <c r="C1561" i="37"/>
  <c r="Q3" i="3"/>
  <c r="H1553" i="37"/>
  <c r="H1547" i="37"/>
  <c r="H1543" i="37"/>
  <c r="H1533" i="37"/>
  <c r="H1527" i="37"/>
  <c r="H1523" i="37"/>
  <c r="H1513" i="37"/>
  <c r="H1501" i="37"/>
  <c r="H1499" i="37"/>
  <c r="H1493" i="37"/>
  <c r="H1485" i="37"/>
  <c r="H1481" i="37"/>
  <c r="H1477" i="37"/>
  <c r="H1475" i="37"/>
  <c r="H1473" i="37"/>
  <c r="H1467" i="37"/>
  <c r="H1444" i="37"/>
  <c r="H1440" i="37"/>
  <c r="H1437" i="37"/>
  <c r="H1434" i="37"/>
  <c r="H1431" i="37"/>
  <c r="H1428" i="37"/>
  <c r="H1427" i="37"/>
  <c r="H1421" i="37"/>
  <c r="H1419" i="37"/>
  <c r="H1417" i="37"/>
  <c r="H1416" i="37"/>
  <c r="H1415" i="37"/>
  <c r="H1414" i="37"/>
  <c r="H1413" i="37"/>
  <c r="H1410" i="37"/>
  <c r="H1409" i="37"/>
  <c r="H1408" i="37"/>
  <c r="H1406" i="37"/>
  <c r="H1405" i="37"/>
  <c r="H1403" i="37"/>
  <c r="H1401" i="37"/>
  <c r="H1399" i="37"/>
  <c r="H1394" i="37"/>
  <c r="H1393" i="37"/>
  <c r="H1392"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E28" i="3" s="1"/>
  <c r="B28" i="3" s="1"/>
  <c r="H28" i="3"/>
  <c r="G29" i="3"/>
  <c r="E29" i="3" s="1"/>
  <c r="B29" i="3" s="1"/>
  <c r="H29" i="3"/>
  <c r="G31" i="3"/>
  <c r="H31" i="3"/>
  <c r="G32" i="3"/>
  <c r="H32" i="3"/>
  <c r="G33" i="3"/>
  <c r="H33" i="3"/>
  <c r="G34" i="3"/>
  <c r="H34" i="3"/>
  <c r="E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E49" i="3" s="1"/>
  <c r="B49" i="3" s="1"/>
  <c r="G50" i="3"/>
  <c r="H50" i="3"/>
  <c r="E50" i="3"/>
  <c r="G51" i="3"/>
  <c r="H51" i="3"/>
  <c r="G52" i="3"/>
  <c r="H52" i="3"/>
  <c r="G53" i="3"/>
  <c r="H53" i="3"/>
  <c r="G54" i="3"/>
  <c r="H54" i="3"/>
  <c r="G55" i="3"/>
  <c r="H55" i="3"/>
  <c r="G56" i="3"/>
  <c r="H56" i="3"/>
  <c r="G57" i="3"/>
  <c r="H57" i="3"/>
  <c r="E57" i="3" s="1"/>
  <c r="B57" i="3" s="1"/>
  <c r="G58" i="3"/>
  <c r="H58" i="3"/>
  <c r="E58" i="3"/>
  <c r="G59" i="3"/>
  <c r="H59" i="3"/>
  <c r="G60" i="3"/>
  <c r="H60" i="3"/>
  <c r="G61" i="3"/>
  <c r="H61" i="3"/>
  <c r="G62" i="3"/>
  <c r="H62" i="3"/>
  <c r="G63" i="3"/>
  <c r="H63" i="3"/>
  <c r="G64" i="3"/>
  <c r="H64" i="3"/>
  <c r="G65" i="3"/>
  <c r="H65" i="3"/>
  <c r="E65" i="3" s="1"/>
  <c r="B65" i="3" s="1"/>
  <c r="G66" i="3"/>
  <c r="H66" i="3"/>
  <c r="E66" i="3"/>
  <c r="G67" i="3"/>
  <c r="H67" i="3"/>
  <c r="G68" i="3"/>
  <c r="H68" i="3"/>
  <c r="G69" i="3"/>
  <c r="H69" i="3"/>
  <c r="G70" i="3"/>
  <c r="E70" i="3" s="1"/>
  <c r="B70" i="3" s="1"/>
  <c r="H70" i="3"/>
  <c r="G71" i="3"/>
  <c r="H71" i="3"/>
  <c r="G72" i="3"/>
  <c r="H72" i="3"/>
  <c r="G73" i="3"/>
  <c r="H73" i="3"/>
  <c r="E73" i="3"/>
  <c r="B73" i="3" s="1"/>
  <c r="G74" i="3"/>
  <c r="H74" i="3"/>
  <c r="E74" i="3" s="1"/>
  <c r="B74" i="3" s="1"/>
  <c r="G75" i="3"/>
  <c r="E75" i="3" s="1"/>
  <c r="H75" i="3"/>
  <c r="G76" i="3"/>
  <c r="H76" i="3"/>
  <c r="G77" i="3"/>
  <c r="E77" i="3" s="1"/>
  <c r="B77" i="3" s="1"/>
  <c r="H77" i="3"/>
  <c r="G78" i="3"/>
  <c r="E78" i="3" s="1"/>
  <c r="B78" i="3" s="1"/>
  <c r="H78" i="3"/>
  <c r="G79" i="3"/>
  <c r="H79" i="3"/>
  <c r="G80" i="3"/>
  <c r="H80" i="3"/>
  <c r="G81" i="3"/>
  <c r="H81" i="3"/>
  <c r="E81" i="3"/>
  <c r="B81" i="3" s="1"/>
  <c r="G82" i="3"/>
  <c r="H82" i="3"/>
  <c r="E82" i="3" s="1"/>
  <c r="B82" i="3" s="1"/>
  <c r="G83" i="3"/>
  <c r="E83" i="3" s="1"/>
  <c r="H83" i="3"/>
  <c r="G84" i="3"/>
  <c r="H84" i="3"/>
  <c r="G85" i="3"/>
  <c r="E85" i="3" s="1"/>
  <c r="B85" i="3" s="1"/>
  <c r="H85" i="3"/>
  <c r="G86" i="3"/>
  <c r="E86" i="3" s="1"/>
  <c r="B86" i="3" s="1"/>
  <c r="H86" i="3"/>
  <c r="G87" i="3"/>
  <c r="H87" i="3"/>
  <c r="G88" i="3"/>
  <c r="E88" i="3" s="1"/>
  <c r="H88" i="3"/>
  <c r="G89" i="3"/>
  <c r="H89" i="3"/>
  <c r="E89" i="3"/>
  <c r="B89" i="3" s="1"/>
  <c r="G90" i="3"/>
  <c r="H90" i="3"/>
  <c r="E90" i="3" s="1"/>
  <c r="B90" i="3" s="1"/>
  <c r="G91" i="3"/>
  <c r="E91" i="3" s="1"/>
  <c r="H91" i="3"/>
  <c r="G92" i="3"/>
  <c r="H92" i="3"/>
  <c r="G93" i="3"/>
  <c r="E93" i="3" s="1"/>
  <c r="B93" i="3" s="1"/>
  <c r="H93" i="3"/>
  <c r="G94" i="3"/>
  <c r="E94" i="3" s="1"/>
  <c r="B94" i="3" s="1"/>
  <c r="H94" i="3"/>
  <c r="G95" i="3"/>
  <c r="H95" i="3"/>
  <c r="G96" i="3"/>
  <c r="E96" i="3" s="1"/>
  <c r="H96" i="3"/>
  <c r="G97" i="3"/>
  <c r="H97" i="3"/>
  <c r="E97" i="3"/>
  <c r="B97" i="3" s="1"/>
  <c r="G98" i="3"/>
  <c r="H98" i="3"/>
  <c r="E98" i="3" s="1"/>
  <c r="B98" i="3" s="1"/>
  <c r="G99" i="3"/>
  <c r="E99" i="3" s="1"/>
  <c r="H99" i="3"/>
  <c r="G100" i="3"/>
  <c r="H100" i="3"/>
  <c r="G101" i="3"/>
  <c r="E101" i="3" s="1"/>
  <c r="B101" i="3" s="1"/>
  <c r="H101" i="3"/>
  <c r="G102" i="3"/>
  <c r="E102" i="3" s="1"/>
  <c r="B102" i="3" s="1"/>
  <c r="H102" i="3"/>
  <c r="G103" i="3"/>
  <c r="H103" i="3"/>
  <c r="G104" i="3"/>
  <c r="E104" i="3" s="1"/>
  <c r="H104" i="3"/>
  <c r="G105" i="3"/>
  <c r="H105" i="3"/>
  <c r="E105" i="3"/>
  <c r="B105" i="3" s="1"/>
  <c r="G106" i="3"/>
  <c r="H106" i="3"/>
  <c r="E106" i="3" s="1"/>
  <c r="B106" i="3" s="1"/>
  <c r="G107" i="3"/>
  <c r="E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s="1"/>
  <c r="B114" i="3" s="1"/>
  <c r="G115" i="3"/>
  <c r="E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s="1"/>
  <c r="B122" i="3" s="1"/>
  <c r="G123" i="3"/>
  <c r="E123" i="3" s="1"/>
  <c r="H123" i="3"/>
  <c r="G124" i="3"/>
  <c r="H124" i="3"/>
  <c r="G125" i="3"/>
  <c r="E125" i="3" s="1"/>
  <c r="B125" i="3" s="1"/>
  <c r="H125" i="3"/>
  <c r="G126" i="3"/>
  <c r="E126" i="3" s="1"/>
  <c r="B126" i="3" s="1"/>
  <c r="H126" i="3"/>
  <c r="G127" i="3"/>
  <c r="H127" i="3"/>
  <c r="G128" i="3"/>
  <c r="E128" i="3" s="1"/>
  <c r="H128" i="3"/>
  <c r="G129" i="3"/>
  <c r="H129" i="3"/>
  <c r="E129" i="3"/>
  <c r="B129" i="3" s="1"/>
  <c r="G130" i="3"/>
  <c r="H130" i="3"/>
  <c r="E130" i="3" s="1"/>
  <c r="B130" i="3" s="1"/>
  <c r="G131" i="3"/>
  <c r="E131" i="3" s="1"/>
  <c r="H131" i="3"/>
  <c r="G132" i="3"/>
  <c r="H132" i="3"/>
  <c r="G133" i="3"/>
  <c r="E133" i="3" s="1"/>
  <c r="B133" i="3" s="1"/>
  <c r="H133" i="3"/>
  <c r="G134" i="3"/>
  <c r="E134" i="3" s="1"/>
  <c r="B134" i="3" s="1"/>
  <c r="H134" i="3"/>
  <c r="G135" i="3"/>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s="1"/>
  <c r="B150" i="3" s="1"/>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E260" i="3" s="1"/>
  <c r="H260" i="3"/>
  <c r="G263" i="3"/>
  <c r="H263" i="3"/>
  <c r="G264" i="3"/>
  <c r="H264" i="3"/>
  <c r="G265" i="3"/>
  <c r="H265" i="3"/>
  <c r="E265" i="3"/>
  <c r="G268" i="3"/>
  <c r="H268" i="3"/>
  <c r="G269" i="3"/>
  <c r="H269" i="3"/>
  <c r="G270" i="3"/>
  <c r="H270" i="3"/>
  <c r="G271" i="3"/>
  <c r="H271" i="3"/>
  <c r="G272" i="3"/>
  <c r="H272" i="3"/>
  <c r="E272" i="3" s="1"/>
  <c r="G273" i="3"/>
  <c r="H273" i="3"/>
  <c r="E273" i="3"/>
  <c r="G274" i="3"/>
  <c r="H274" i="3"/>
  <c r="G275" i="3"/>
  <c r="H275" i="3"/>
  <c r="G276" i="3"/>
  <c r="H276" i="3"/>
  <c r="G277" i="3"/>
  <c r="H277" i="3"/>
  <c r="G278" i="3"/>
  <c r="E278" i="3" s="1"/>
  <c r="G279" i="3"/>
  <c r="E279" i="3" s="1"/>
  <c r="H279" i="3"/>
  <c r="G280" i="3"/>
  <c r="H280" i="3"/>
  <c r="G283" i="3"/>
  <c r="H283" i="3"/>
  <c r="E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7" i="3"/>
  <c r="F286" i="3"/>
  <c r="F285" i="3"/>
  <c r="F284" i="3"/>
  <c r="F283" i="3"/>
  <c r="B283" i="3" s="1"/>
  <c r="F282" i="3"/>
  <c r="F281" i="3"/>
  <c r="F280" i="3"/>
  <c r="F279" i="3"/>
  <c r="F278" i="3"/>
  <c r="F277" i="3"/>
  <c r="F276" i="3"/>
  <c r="F275" i="3"/>
  <c r="F274" i="3"/>
  <c r="F273" i="3"/>
  <c r="B273" i="3" s="1"/>
  <c r="F272" i="3"/>
  <c r="F271" i="3"/>
  <c r="F270" i="3"/>
  <c r="F269" i="3"/>
  <c r="F268" i="3"/>
  <c r="F267" i="3"/>
  <c r="F266" i="3"/>
  <c r="F265" i="3"/>
  <c r="B265" i="3" s="1"/>
  <c r="F264" i="3"/>
  <c r="F263" i="3"/>
  <c r="F262" i="3"/>
  <c r="L260" i="3"/>
  <c r="F260" i="3" s="1"/>
  <c r="L258" i="3"/>
  <c r="F258" i="3" s="1"/>
  <c r="B258" i="3" s="1"/>
  <c r="M258" i="3"/>
  <c r="L257" i="3"/>
  <c r="M257" i="3"/>
  <c r="L256" i="3"/>
  <c r="M256" i="3"/>
  <c r="L255" i="3"/>
  <c r="M255" i="3"/>
  <c r="L254" i="3"/>
  <c r="M254" i="3"/>
  <c r="F254" i="3"/>
  <c r="B254" i="3" s="1"/>
  <c r="L253" i="3"/>
  <c r="M253" i="3"/>
  <c r="L252" i="3"/>
  <c r="M252" i="3"/>
  <c r="L251" i="3"/>
  <c r="M251" i="3"/>
  <c r="L250" i="3"/>
  <c r="M250" i="3"/>
  <c r="L249" i="3"/>
  <c r="M249" i="3"/>
  <c r="L248" i="3"/>
  <c r="M248" i="3"/>
  <c r="L247" i="3"/>
  <c r="M247" i="3"/>
  <c r="F247" i="3" s="1"/>
  <c r="B247" i="3" s="1"/>
  <c r="L246" i="3"/>
  <c r="M246" i="3"/>
  <c r="F246" i="3" s="1"/>
  <c r="B246" i="3" s="1"/>
  <c r="L245" i="3"/>
  <c r="M245" i="3"/>
  <c r="L244" i="3"/>
  <c r="M244" i="3"/>
  <c r="L243" i="3"/>
  <c r="F243" i="3" s="1"/>
  <c r="B243" i="3" s="1"/>
  <c r="M243" i="3"/>
  <c r="L242" i="3"/>
  <c r="F242" i="3" s="1"/>
  <c r="B242" i="3" s="1"/>
  <c r="M242" i="3"/>
  <c r="L241" i="3"/>
  <c r="M241" i="3"/>
  <c r="L240" i="3"/>
  <c r="M240" i="3"/>
  <c r="L239" i="3"/>
  <c r="M239" i="3"/>
  <c r="L238" i="3"/>
  <c r="M238" i="3"/>
  <c r="F238" i="3"/>
  <c r="B238" i="3" s="1"/>
  <c r="L237" i="3"/>
  <c r="M237" i="3"/>
  <c r="L236" i="3"/>
  <c r="M236" i="3"/>
  <c r="L235" i="3"/>
  <c r="M235" i="3"/>
  <c r="L234" i="3"/>
  <c r="M234" i="3"/>
  <c r="L233" i="3"/>
  <c r="M233" i="3"/>
  <c r="L232" i="3"/>
  <c r="M232" i="3"/>
  <c r="L231" i="3"/>
  <c r="M231" i="3"/>
  <c r="F231" i="3" s="1"/>
  <c r="B231" i="3" s="1"/>
  <c r="L230" i="3"/>
  <c r="M230" i="3"/>
  <c r="F230" i="3" s="1"/>
  <c r="B230" i="3" s="1"/>
  <c r="L229" i="3"/>
  <c r="M229" i="3"/>
  <c r="L228" i="3"/>
  <c r="M228" i="3"/>
  <c r="L227" i="3"/>
  <c r="F227" i="3" s="1"/>
  <c r="B227" i="3" s="1"/>
  <c r="M227" i="3"/>
  <c r="L226" i="3"/>
  <c r="F226" i="3" s="1"/>
  <c r="B226" i="3" s="1"/>
  <c r="M226" i="3"/>
  <c r="L225" i="3"/>
  <c r="M225" i="3"/>
  <c r="L224" i="3"/>
  <c r="M224" i="3"/>
  <c r="L223" i="3"/>
  <c r="M223" i="3"/>
  <c r="L222" i="3"/>
  <c r="M222" i="3"/>
  <c r="F222" i="3"/>
  <c r="B222" i="3" s="1"/>
  <c r="L221" i="3"/>
  <c r="M221" i="3"/>
  <c r="L220" i="3"/>
  <c r="M220" i="3"/>
  <c r="L219" i="3"/>
  <c r="M219" i="3"/>
  <c r="L218" i="3"/>
  <c r="M218" i="3"/>
  <c r="L217" i="3"/>
  <c r="M217" i="3"/>
  <c r="L216" i="3"/>
  <c r="M216" i="3"/>
  <c r="L215" i="3"/>
  <c r="M215" i="3"/>
  <c r="F215" i="3" s="1"/>
  <c r="B215" i="3" s="1"/>
  <c r="L214" i="3"/>
  <c r="M214" i="3"/>
  <c r="F214" i="3" s="1"/>
  <c r="B214" i="3" s="1"/>
  <c r="L213" i="3"/>
  <c r="M213" i="3"/>
  <c r="F212" i="3"/>
  <c r="L210" i="3"/>
  <c r="F210" i="3" s="1"/>
  <c r="B210" i="3" s="1"/>
  <c r="M210" i="3"/>
  <c r="L209" i="3"/>
  <c r="F209" i="3" s="1"/>
  <c r="B209" i="3" s="1"/>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1" i="3"/>
  <c r="B143" i="3"/>
  <c r="B136" i="3"/>
  <c r="B131" i="3"/>
  <c r="B128" i="3"/>
  <c r="B123" i="3"/>
  <c r="B120" i="3"/>
  <c r="B115" i="3"/>
  <c r="B112" i="3"/>
  <c r="B107" i="3"/>
  <c r="B104" i="3"/>
  <c r="B99" i="3"/>
  <c r="B96" i="3"/>
  <c r="B91" i="3"/>
  <c r="B88" i="3"/>
  <c r="B83" i="3"/>
  <c r="B75" i="3"/>
  <c r="B66" i="3"/>
  <c r="B58" i="3"/>
  <c r="B50" i="3"/>
  <c r="B34"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H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4" i="1"/>
  <c r="F613" i="1"/>
  <c r="F612" i="1"/>
  <c r="F611" i="1"/>
  <c r="F610" i="1"/>
  <c r="F609" i="1"/>
  <c r="F607" i="1"/>
  <c r="F605" i="1"/>
  <c r="F604" i="1"/>
  <c r="F603" i="1"/>
  <c r="F602" i="1"/>
  <c r="F601" i="1"/>
  <c r="F600" i="1"/>
  <c r="F599" i="1"/>
  <c r="F598" i="1"/>
  <c r="F595" i="1"/>
  <c r="F594" i="1"/>
  <c r="F593" i="1"/>
  <c r="F592" i="1"/>
  <c r="F591" i="1"/>
  <c r="F589" i="1"/>
  <c r="F588" i="1"/>
  <c r="F587" i="1"/>
  <c r="F586" i="1"/>
  <c r="F585" i="1"/>
  <c r="F584" i="1"/>
  <c r="F582" i="1"/>
  <c r="F581"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3" i="1"/>
  <c r="F482" i="1"/>
  <c r="F481" i="1"/>
  <c r="F480" i="1"/>
  <c r="F479" i="1"/>
  <c r="F478" i="1"/>
  <c r="F477" i="1"/>
  <c r="F474" i="1"/>
  <c r="F473" i="1"/>
  <c r="F472" i="1"/>
  <c r="F471" i="1"/>
  <c r="F470" i="1"/>
  <c r="F468" i="1"/>
  <c r="F467" i="1"/>
  <c r="F466" i="1"/>
  <c r="F465" i="1"/>
  <c r="F464"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68" i="1" l="1"/>
  <c r="F109" i="1"/>
  <c r="F122" i="1"/>
  <c r="F130" i="1"/>
  <c r="F161" i="1"/>
  <c r="F167" i="1"/>
  <c r="F177" i="1"/>
  <c r="F185" i="1"/>
  <c r="F224" i="1"/>
  <c r="F239" i="1"/>
  <c r="F264" i="1"/>
  <c r="F283" i="1"/>
  <c r="F405" i="1"/>
  <c r="F420" i="1"/>
  <c r="F430" i="1"/>
  <c r="F476" i="1"/>
  <c r="F484" i="1"/>
  <c r="F493" i="1"/>
  <c r="F566" i="1"/>
  <c r="F615" i="1"/>
  <c r="D147" i="1"/>
  <c r="D85" i="1"/>
  <c r="C75" i="37" s="1"/>
  <c r="H195" i="37"/>
  <c r="D583" i="1"/>
  <c r="C571" i="37" s="1"/>
  <c r="F58" i="27"/>
  <c r="F69" i="27"/>
  <c r="D139" i="27"/>
  <c r="C1104" i="37" s="1"/>
  <c r="F140" i="27"/>
  <c r="E187" i="27"/>
  <c r="D1152" i="37" s="1"/>
  <c r="F188" i="27"/>
  <c r="F218" i="3"/>
  <c r="B218" i="3" s="1"/>
  <c r="F219" i="3"/>
  <c r="B219" i="3" s="1"/>
  <c r="F223" i="3"/>
  <c r="B223" i="3" s="1"/>
  <c r="F234" i="3"/>
  <c r="B234" i="3" s="1"/>
  <c r="F235" i="3"/>
  <c r="B235" i="3" s="1"/>
  <c r="F239" i="3"/>
  <c r="B239" i="3" s="1"/>
  <c r="F250" i="3"/>
  <c r="B250" i="3" s="1"/>
  <c r="F251" i="3"/>
  <c r="B251" i="3" s="1"/>
  <c r="F255" i="3"/>
  <c r="B255" i="3" s="1"/>
  <c r="F261" i="3"/>
  <c r="B272" i="3"/>
  <c r="F292" i="3"/>
  <c r="E285" i="3"/>
  <c r="B285" i="3" s="1"/>
  <c r="E277" i="3"/>
  <c r="B277" i="3" s="1"/>
  <c r="E276" i="3"/>
  <c r="B276" i="3" s="1"/>
  <c r="E274" i="3"/>
  <c r="B274" i="3" s="1"/>
  <c r="E269" i="3"/>
  <c r="B269" i="3" s="1"/>
  <c r="E268" i="3"/>
  <c r="B268" i="3" s="1"/>
  <c r="E264" i="3"/>
  <c r="B264" i="3" s="1"/>
  <c r="H328" i="37"/>
  <c r="H304" i="37"/>
  <c r="D13" i="1"/>
  <c r="C3" i="37" s="1"/>
  <c r="F288" i="3"/>
  <c r="B279" i="3"/>
  <c r="H1436" i="37"/>
  <c r="H1438" i="37"/>
  <c r="H1517" i="37"/>
  <c r="H1525" i="37"/>
  <c r="H1529" i="37"/>
  <c r="H1537" i="37"/>
  <c r="H1545" i="37"/>
  <c r="H1549" i="37"/>
  <c r="G1560" i="37"/>
  <c r="G1552" i="37"/>
  <c r="G1548" i="37"/>
  <c r="G1547" i="37"/>
  <c r="G1544" i="37"/>
  <c r="G1543" i="37"/>
  <c r="G1527" i="37"/>
  <c r="G1523" i="37"/>
  <c r="G1512" i="37"/>
  <c r="G1508" i="37"/>
  <c r="G1498" i="37"/>
  <c r="G1493" i="37"/>
  <c r="H1447" i="37"/>
  <c r="H1439" i="37"/>
  <c r="G1437" i="37"/>
  <c r="H1435" i="37"/>
  <c r="G1427" i="37"/>
  <c r="G1409" i="37"/>
  <c r="H1407" i="37"/>
  <c r="G1405" i="37"/>
  <c r="H1402" i="37"/>
  <c r="G1394" i="37"/>
  <c r="G1392" i="37"/>
  <c r="G1390" i="37"/>
  <c r="G1380" i="37"/>
  <c r="G1378" i="37"/>
  <c r="G1375" i="37"/>
  <c r="G1373" i="37"/>
  <c r="G1369" i="37"/>
  <c r="G1365" i="37"/>
  <c r="H1363" i="37"/>
  <c r="G1362" i="37"/>
  <c r="H1359" i="37"/>
  <c r="G1358" i="37"/>
  <c r="G1355" i="37"/>
  <c r="G1353" i="37"/>
  <c r="G1351" i="37"/>
  <c r="G1349" i="37"/>
  <c r="G1346" i="37"/>
  <c r="G1344"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1" i="37"/>
  <c r="G1207" i="37"/>
  <c r="G1193" i="37"/>
  <c r="G1189" i="37"/>
  <c r="G1184" i="37"/>
  <c r="G1182" i="37"/>
  <c r="G1180" i="37"/>
  <c r="G1178" i="37"/>
  <c r="G1176" i="37"/>
  <c r="G1174" i="37"/>
  <c r="G1172" i="37"/>
  <c r="G1170" i="37"/>
  <c r="G1167" i="37"/>
  <c r="G1163" i="37"/>
  <c r="G1157" i="37"/>
  <c r="G1148" i="37"/>
  <c r="G1146" i="37"/>
  <c r="G1144" i="37"/>
  <c r="G1136" i="37"/>
  <c r="G1135" i="37"/>
  <c r="G1133" i="37"/>
  <c r="G1126" i="37"/>
  <c r="G1124" i="37"/>
  <c r="G1122" i="37"/>
  <c r="G1120" i="37"/>
  <c r="G1117" i="37"/>
  <c r="G1114" i="37"/>
  <c r="G1093" i="37"/>
  <c r="G1087" i="37"/>
  <c r="G1085" i="37"/>
  <c r="G1083" i="37"/>
  <c r="G1081" i="37"/>
  <c r="G1079" i="37"/>
  <c r="G1077" i="37"/>
  <c r="G1075" i="37"/>
  <c r="G1071" i="37"/>
  <c r="G1067" i="37"/>
  <c r="G1063" i="37"/>
  <c r="G1059" i="37"/>
  <c r="G1033" i="37"/>
  <c r="G1031" i="37"/>
  <c r="G1029" i="37"/>
  <c r="G1025" i="37"/>
  <c r="G1009" i="37"/>
  <c r="G1004" i="37"/>
  <c r="G987" i="37"/>
  <c r="G985" i="37"/>
  <c r="G981"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5" i="37"/>
  <c r="G686" i="37"/>
  <c r="G664" i="37"/>
  <c r="G662" i="37"/>
  <c r="G660" i="37"/>
  <c r="G650" i="37"/>
  <c r="G648" i="37"/>
  <c r="G643" i="37"/>
  <c r="G629" i="37"/>
  <c r="G621" i="37"/>
  <c r="G619" i="37"/>
  <c r="E69" i="3"/>
  <c r="B69" i="3" s="1"/>
  <c r="E67" i="3"/>
  <c r="B67" i="3" s="1"/>
  <c r="E62" i="3"/>
  <c r="B62" i="3" s="1"/>
  <c r="E61" i="3"/>
  <c r="B61" i="3" s="1"/>
  <c r="E59" i="3"/>
  <c r="B59" i="3" s="1"/>
  <c r="E54" i="3"/>
  <c r="B54" i="3" s="1"/>
  <c r="E53" i="3"/>
  <c r="B53" i="3" s="1"/>
  <c r="E51" i="3"/>
  <c r="B51" i="3" s="1"/>
  <c r="E43" i="3"/>
  <c r="B43" i="3" s="1"/>
  <c r="E38" i="3"/>
  <c r="B38" i="3" s="1"/>
  <c r="E37" i="3"/>
  <c r="B37" i="3" s="1"/>
  <c r="E35" i="3"/>
  <c r="B35" i="3" s="1"/>
  <c r="G1444" i="37"/>
  <c r="I1440" i="37"/>
  <c r="I1436" i="37"/>
  <c r="I1431" i="37"/>
  <c r="G1379" i="37"/>
  <c r="G1377" i="37"/>
  <c r="G1331" i="37"/>
  <c r="G1327" i="37"/>
  <c r="G1316" i="37"/>
  <c r="G1312" i="37"/>
  <c r="G1291" i="37"/>
  <c r="G1211" i="37"/>
  <c r="G1185" i="37"/>
  <c r="G1183" i="37"/>
  <c r="G1181" i="37"/>
  <c r="G1179" i="37"/>
  <c r="G1177" i="37"/>
  <c r="G1175" i="37"/>
  <c r="G1173" i="37"/>
  <c r="G1171" i="37"/>
  <c r="G1151" i="37"/>
  <c r="G1149" i="37"/>
  <c r="G1147" i="37"/>
  <c r="G1145" i="37"/>
  <c r="G1094" i="37"/>
  <c r="G1092" i="37"/>
  <c r="G1090" i="37"/>
  <c r="G1010" i="37"/>
  <c r="G1008" i="37"/>
  <c r="G982"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6" i="37"/>
  <c r="G691" i="37"/>
  <c r="G665" i="37"/>
  <c r="G663" i="37"/>
  <c r="G661" i="37"/>
  <c r="G651" i="37"/>
  <c r="G649" i="37"/>
  <c r="G647" i="37"/>
  <c r="G622" i="37"/>
  <c r="G659" i="37"/>
  <c r="G652" i="37"/>
  <c r="G638" i="37"/>
  <c r="G628" i="37"/>
  <c r="G624" i="37"/>
  <c r="G618" i="37"/>
  <c r="G614" i="37"/>
  <c r="G612" i="37"/>
  <c r="G610" i="37"/>
  <c r="G602" i="37"/>
  <c r="G600" i="37"/>
  <c r="G598" i="37"/>
  <c r="G592" i="37"/>
  <c r="G588" i="37"/>
  <c r="G586" i="37"/>
  <c r="G582" i="37"/>
  <c r="G574" i="37"/>
  <c r="G566" i="37"/>
  <c r="G564" i="37"/>
  <c r="G556" i="37"/>
  <c r="G539" i="37"/>
  <c r="G537" i="37"/>
  <c r="G535" i="37"/>
  <c r="G533" i="37"/>
  <c r="G531" i="37"/>
  <c r="G509" i="37"/>
  <c r="G497" i="37"/>
  <c r="G495" i="37"/>
  <c r="G491" i="37"/>
  <c r="G489" i="37"/>
  <c r="G487" i="37"/>
  <c r="G485" i="37"/>
  <c r="G483" i="37"/>
  <c r="G473" i="37"/>
  <c r="G471" i="37"/>
  <c r="G465" i="37"/>
  <c r="G461" i="37"/>
  <c r="G453" i="37"/>
  <c r="G449" i="37"/>
  <c r="G447" i="37"/>
  <c r="G443" i="37"/>
  <c r="G439" i="37"/>
  <c r="G431" i="37"/>
  <c r="G429" i="37"/>
  <c r="G427" i="37"/>
  <c r="G425" i="37"/>
  <c r="G423" i="37"/>
  <c r="G417" i="37"/>
  <c r="G415" i="37"/>
  <c r="G397" i="37"/>
  <c r="G385" i="37"/>
  <c r="G377" i="37"/>
  <c r="G371" i="37"/>
  <c r="G369" i="37"/>
  <c r="G335" i="37"/>
  <c r="G325" i="37"/>
  <c r="G321" i="37"/>
  <c r="G319" i="37"/>
  <c r="G317" i="37"/>
  <c r="G313" i="37"/>
  <c r="G301" i="37"/>
  <c r="G299" i="37"/>
  <c r="G297" i="37"/>
  <c r="G293" i="37"/>
  <c r="G289" i="37"/>
  <c r="G277" i="37"/>
  <c r="G265" i="37"/>
  <c r="G253" i="37"/>
  <c r="G251" i="37"/>
  <c r="G249" i="37"/>
  <c r="G245" i="37"/>
  <c r="G237" i="37"/>
  <c r="G225" i="37"/>
  <c r="G116" i="37"/>
  <c r="G114" i="37"/>
  <c r="G74" i="37"/>
  <c r="G72" i="37"/>
  <c r="G66" i="37"/>
  <c r="G53" i="37"/>
  <c r="G51" i="37"/>
  <c r="G35" i="37"/>
  <c r="G23" i="37"/>
  <c r="G21" i="37"/>
  <c r="G601" i="37"/>
  <c r="G599" i="37"/>
  <c r="G597" i="37"/>
  <c r="G593" i="37"/>
  <c r="G591" i="37"/>
  <c r="G577" i="37"/>
  <c r="G575" i="37"/>
  <c r="G573" i="37"/>
  <c r="G567" i="37"/>
  <c r="G563" i="37"/>
  <c r="G540" i="37"/>
  <c r="G538" i="37"/>
  <c r="G536" i="37"/>
  <c r="G508" i="37"/>
  <c r="G496" i="37"/>
  <c r="G494" i="37"/>
  <c r="G492" i="37"/>
  <c r="G490" i="37"/>
  <c r="G488" i="37"/>
  <c r="G474" i="37"/>
  <c r="G462" i="37"/>
  <c r="G458" i="37"/>
  <c r="G448" i="37"/>
  <c r="G432" i="37"/>
  <c r="G430" i="37"/>
  <c r="G428" i="37"/>
  <c r="G424" i="37"/>
  <c r="G422" i="37"/>
  <c r="G416" i="37"/>
  <c r="G414" i="37"/>
  <c r="G398" i="37"/>
  <c r="G396" i="37"/>
  <c r="G266" i="37"/>
  <c r="G264" i="37"/>
  <c r="G262" i="37"/>
  <c r="G260" i="37"/>
  <c r="G252" i="37"/>
  <c r="G250" i="37"/>
  <c r="G238" i="37"/>
  <c r="G236" i="37"/>
  <c r="G234" i="37"/>
  <c r="G230" i="37"/>
  <c r="G224" i="37"/>
  <c r="G220" i="37"/>
  <c r="G212" i="37"/>
  <c r="G210" i="37"/>
  <c r="G204" i="37"/>
  <c r="G192" i="37"/>
  <c r="G190" i="37"/>
  <c r="G155" i="37"/>
  <c r="G147" i="37"/>
  <c r="G145" i="37"/>
  <c r="G143" i="37"/>
  <c r="G141" i="37"/>
  <c r="G139" i="37"/>
  <c r="G129" i="37"/>
  <c r="G127" i="37"/>
  <c r="G123" i="37"/>
  <c r="G115" i="37"/>
  <c r="G113" i="37"/>
  <c r="G97" i="37"/>
  <c r="G95" i="37"/>
  <c r="G93" i="37"/>
  <c r="G89" i="37"/>
  <c r="G85" i="37"/>
  <c r="G83" i="37"/>
  <c r="G81" i="37"/>
  <c r="G79" i="37"/>
  <c r="G77" i="37"/>
  <c r="G73" i="37"/>
  <c r="G71" i="37"/>
  <c r="G54" i="37"/>
  <c r="G52" i="37"/>
  <c r="G24" i="37"/>
  <c r="G22" i="37"/>
  <c r="G20" i="37"/>
  <c r="G12" i="37"/>
  <c r="G10" i="37"/>
  <c r="G8" i="37"/>
  <c r="G6" i="37"/>
  <c r="G366" i="37"/>
  <c r="G360" i="37"/>
  <c r="G352" i="37"/>
  <c r="G346" i="37"/>
  <c r="G338" i="37"/>
  <c r="G322" i="37"/>
  <c r="G320" i="37"/>
  <c r="G305" i="37"/>
  <c r="G302" i="37"/>
  <c r="G300" i="37"/>
  <c r="G298" i="37"/>
  <c r="G294" i="37"/>
  <c r="G286" i="37"/>
  <c r="G278" i="37"/>
  <c r="G274" i="37"/>
  <c r="G269" i="37"/>
  <c r="G261" i="37"/>
  <c r="G246" i="37"/>
  <c r="G241" i="37"/>
  <c r="G233" i="37"/>
  <c r="G231" i="37"/>
  <c r="G221" i="37"/>
  <c r="G216" i="37"/>
  <c r="G205" i="37"/>
  <c r="G201" i="37"/>
  <c r="G196" i="37"/>
  <c r="G193" i="37"/>
  <c r="G148" i="37"/>
  <c r="G146" i="37"/>
  <c r="G144" i="37"/>
  <c r="G142" i="37"/>
  <c r="G140" i="37"/>
  <c r="G135" i="37"/>
  <c r="G130" i="37"/>
  <c r="G108" i="37"/>
  <c r="G104" i="37"/>
  <c r="G100" i="37"/>
  <c r="G98" i="37"/>
  <c r="G96" i="37"/>
  <c r="G94" i="37"/>
  <c r="G92" i="37"/>
  <c r="G82" i="37"/>
  <c r="G80" i="37"/>
  <c r="G42" i="37"/>
  <c r="G38" i="37"/>
  <c r="G34" i="37"/>
  <c r="G32" i="37"/>
  <c r="G28" i="37"/>
  <c r="G15" i="37"/>
  <c r="G11" i="37"/>
  <c r="G9" i="37"/>
  <c r="G7" i="37"/>
  <c r="G5" i="37"/>
  <c r="H173" i="3"/>
  <c r="G685" i="37"/>
  <c r="G1443" i="37"/>
  <c r="G1005" i="37"/>
  <c r="F201" i="3"/>
  <c r="B201" i="3" s="1"/>
  <c r="G1495" i="37"/>
  <c r="G1492" i="37"/>
  <c r="G1491" i="37"/>
  <c r="G1473" i="37"/>
  <c r="G1468" i="37"/>
  <c r="G1408" i="37"/>
  <c r="G1398" i="37"/>
  <c r="G1026" i="37"/>
  <c r="G1225" i="37"/>
  <c r="E235" i="27"/>
  <c r="D1200" i="37" s="1"/>
  <c r="E280" i="3"/>
  <c r="G1001" i="37"/>
  <c r="G1216" i="37"/>
  <c r="F236" i="27"/>
  <c r="F231" i="27"/>
  <c r="G1150" i="37"/>
  <c r="B280" i="3"/>
  <c r="F76" i="27"/>
  <c r="D75" i="27"/>
  <c r="C1040" i="37" s="1"/>
  <c r="G1021" i="37"/>
  <c r="G989" i="37"/>
  <c r="G988" i="37"/>
  <c r="G980" i="37"/>
  <c r="G698" i="37"/>
  <c r="G697" i="37"/>
  <c r="G694" i="37"/>
  <c r="G692" i="37"/>
  <c r="G690" i="37"/>
  <c r="G689" i="37"/>
  <c r="G688" i="37"/>
  <c r="G687" i="37"/>
  <c r="G666" i="37"/>
  <c r="G646" i="37"/>
  <c r="G644" i="37"/>
  <c r="G402" i="37"/>
  <c r="G395" i="37"/>
  <c r="G165" i="37"/>
  <c r="E30" i="3"/>
  <c r="B30" i="3" s="1"/>
  <c r="G641" i="37"/>
  <c r="G640" i="37"/>
  <c r="G639" i="37"/>
  <c r="G362" i="37"/>
  <c r="G288" i="37"/>
  <c r="G287" i="37"/>
  <c r="D204" i="1"/>
  <c r="C194" i="37" s="1"/>
  <c r="G189" i="37"/>
  <c r="F196" i="1"/>
  <c r="G184" i="37"/>
  <c r="G183" i="37"/>
  <c r="F205" i="3"/>
  <c r="B205" i="3" s="1"/>
  <c r="E42" i="3"/>
  <c r="B42" i="3" s="1"/>
  <c r="G180" i="37"/>
  <c r="G179" i="37"/>
  <c r="G176" i="37"/>
  <c r="G174" i="37"/>
  <c r="G170" i="37"/>
  <c r="E41" i="3"/>
  <c r="B41" i="3" s="1"/>
  <c r="G164" i="37"/>
  <c r="F204" i="3"/>
  <c r="B204" i="3" s="1"/>
  <c r="D160" i="1"/>
  <c r="D116" i="1"/>
  <c r="C106" i="37" s="1"/>
  <c r="G65" i="37"/>
  <c r="E33" i="3"/>
  <c r="B33" i="3" s="1"/>
  <c r="E263" i="3"/>
  <c r="B263" i="3" s="1"/>
  <c r="G1129" i="37"/>
  <c r="G209" i="37"/>
  <c r="G191" i="37"/>
  <c r="G285" i="37"/>
  <c r="G211" i="37"/>
  <c r="G188" i="37"/>
  <c r="E46" i="3"/>
  <c r="B46" i="3" s="1"/>
  <c r="G185" i="37"/>
  <c r="E45" i="3"/>
  <c r="B45" i="3" s="1"/>
  <c r="G182" i="37"/>
  <c r="G181" i="37"/>
  <c r="G178" i="37"/>
  <c r="G177" i="37"/>
  <c r="G160" i="37"/>
  <c r="G133" i="37"/>
  <c r="H76" i="37"/>
  <c r="G78" i="37"/>
  <c r="D424" i="1"/>
  <c r="D18" i="27"/>
  <c r="C983" i="37" s="1"/>
  <c r="D92" i="27"/>
  <c r="C1057" i="37" s="1"/>
  <c r="H1295" i="37"/>
  <c r="D13" i="30"/>
  <c r="C1469" i="37" s="1"/>
  <c r="H1469" i="37" s="1"/>
  <c r="L20" i="37"/>
  <c r="I7" i="3"/>
  <c r="G5" i="3"/>
  <c r="E5" i="3" s="1"/>
  <c r="B5" i="3" s="1"/>
  <c r="H1509" i="37"/>
  <c r="G1509" i="37"/>
  <c r="G1489" i="37"/>
  <c r="H1489" i="37"/>
  <c r="I1444" i="37"/>
  <c r="I1438" i="37"/>
  <c r="I1434" i="37"/>
  <c r="E314" i="1"/>
  <c r="D303" i="37" s="1"/>
  <c r="E532" i="1"/>
  <c r="D520" i="37" s="1"/>
  <c r="D647" i="1"/>
  <c r="C635" i="37" s="1"/>
  <c r="D347" i="1"/>
  <c r="C336" i="37" s="1"/>
  <c r="D302" i="1"/>
  <c r="H64" i="37"/>
  <c r="H50" i="37"/>
  <c r="G179" i="3"/>
  <c r="E179" i="3" s="1"/>
  <c r="B179" i="3" s="1"/>
  <c r="D462" i="1"/>
  <c r="H162" i="37"/>
  <c r="G541" i="37"/>
  <c r="E92" i="27"/>
  <c r="D1058" i="37"/>
  <c r="E123" i="27"/>
  <c r="D1088" i="37" s="1"/>
  <c r="E175" i="27"/>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561" i="37"/>
  <c r="G1561" i="37"/>
  <c r="G1557" i="37"/>
  <c r="G1497" i="37"/>
  <c r="G223" i="37"/>
  <c r="I14" i="3"/>
  <c r="F421" i="1"/>
  <c r="F522" i="1"/>
  <c r="F553" i="1"/>
  <c r="F577" i="1"/>
  <c r="F590" i="1"/>
  <c r="F608" i="1"/>
  <c r="F620"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I1437" i="37"/>
  <c r="G1389" i="37"/>
  <c r="G1558" i="37"/>
  <c r="G1554" i="37"/>
  <c r="G1550" i="37"/>
  <c r="G1538" i="37"/>
  <c r="G1534" i="37"/>
  <c r="G1530" i="37"/>
  <c r="G1518" i="37"/>
  <c r="G1514" i="37"/>
  <c r="G1506" i="37"/>
  <c r="G1482" i="37"/>
  <c r="G1478" i="37"/>
  <c r="G1407" i="37"/>
  <c r="G1395" i="37"/>
  <c r="G1391"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10" i="37"/>
  <c r="G1542" i="37"/>
  <c r="G1522" i="37"/>
  <c r="G1502" i="37"/>
  <c r="G1474" i="37"/>
  <c r="G1470" i="37"/>
  <c r="G1465" i="37"/>
  <c r="G1445" i="37"/>
  <c r="G1439" i="37"/>
  <c r="I1439" i="37" s="1"/>
  <c r="G1435" i="37"/>
  <c r="I1435" i="37" s="1"/>
  <c r="G1402" i="37"/>
  <c r="G1368" i="37"/>
  <c r="G1340" i="37"/>
  <c r="G1300" i="37"/>
  <c r="G1296" i="37"/>
  <c r="G1284" i="37"/>
  <c r="G1280" i="37"/>
  <c r="G1276" i="37"/>
  <c r="G1272" i="37"/>
  <c r="G1268" i="37"/>
  <c r="G1264" i="37"/>
  <c r="G1260" i="37"/>
  <c r="G1256" i="37"/>
  <c r="G1252" i="37"/>
  <c r="G1248" i="37"/>
  <c r="G1244" i="37"/>
  <c r="G1240" i="37"/>
  <c r="G1236" i="37"/>
  <c r="G1232" i="37"/>
  <c r="G1228" i="37"/>
  <c r="G1224" i="37"/>
  <c r="G1206" i="37"/>
  <c r="G1198" i="37"/>
  <c r="G1166" i="37"/>
  <c r="G1162" i="37"/>
  <c r="G1156" i="37"/>
  <c r="G1142" i="37"/>
  <c r="G1132" i="37"/>
  <c r="G1128" i="37"/>
  <c r="G1127" i="37"/>
  <c r="G1123" i="37"/>
  <c r="G1118" i="37"/>
  <c r="G1053" i="37"/>
  <c r="G1045" i="37"/>
  <c r="G1038" i="37"/>
  <c r="G1020" i="37"/>
  <c r="G1011" i="37"/>
  <c r="G1007" i="37"/>
  <c r="G1002" i="37"/>
  <c r="I1429" i="37"/>
  <c r="I1427" i="37"/>
  <c r="H1445"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09" i="37"/>
  <c r="G1194" i="37"/>
  <c r="G1190" i="37"/>
  <c r="G1164" i="37"/>
  <c r="G1125" i="37"/>
  <c r="G1121" i="37"/>
  <c r="G1110" i="37"/>
  <c r="G1106" i="37"/>
  <c r="G1095" i="37"/>
  <c r="G1091" i="37"/>
  <c r="G1036" i="37"/>
  <c r="G999" i="37"/>
  <c r="G1131" i="37"/>
  <c r="G1109" i="37"/>
  <c r="G1073" i="37"/>
  <c r="G1069" i="37"/>
  <c r="G1065" i="37"/>
  <c r="G1061" i="37"/>
  <c r="G1056" i="37"/>
  <c r="G1052" i="37"/>
  <c r="G1048" i="37"/>
  <c r="G1044" i="37"/>
  <c r="G1019" i="37"/>
  <c r="G998" i="37"/>
  <c r="G994" i="37"/>
  <c r="G595" i="37"/>
  <c r="G560" i="37"/>
  <c r="G542" i="37"/>
  <c r="G522" i="37"/>
  <c r="G504" i="37"/>
  <c r="G500" i="37"/>
  <c r="G478" i="37"/>
  <c r="G466" i="37"/>
  <c r="G456" i="37"/>
  <c r="G452" i="37"/>
  <c r="G445" i="37"/>
  <c r="G441" i="37"/>
  <c r="G419" i="37"/>
  <c r="G307" i="37"/>
  <c r="G276" i="37"/>
  <c r="G271" i="37"/>
  <c r="G256" i="37"/>
  <c r="G244" i="37"/>
  <c r="G228" i="37"/>
  <c r="G219" i="37"/>
  <c r="G207" i="37"/>
  <c r="G203" i="37"/>
  <c r="G198" i="37"/>
  <c r="G159" i="37"/>
  <c r="G995" i="37"/>
  <c r="G991" i="37"/>
  <c r="G561" i="37"/>
  <c r="G543" i="37"/>
  <c r="G523" i="37"/>
  <c r="G505" i="37"/>
  <c r="G501" i="37"/>
  <c r="G479" i="37"/>
  <c r="G329"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83" i="37"/>
  <c r="G545" i="37"/>
  <c r="G525" i="37"/>
  <c r="G515" i="37"/>
  <c r="G503" i="37"/>
  <c r="G499" i="37"/>
  <c r="G477" i="37"/>
  <c r="G459" i="37"/>
  <c r="G330" i="37"/>
  <c r="G306" i="37"/>
  <c r="G295" i="37"/>
  <c r="G279" i="37"/>
  <c r="G275" i="37"/>
  <c r="G270" i="37"/>
  <c r="G255" i="37"/>
  <c r="G243" i="37"/>
  <c r="G227" i="37"/>
  <c r="G218" i="37"/>
  <c r="G206" i="37"/>
  <c r="G202" i="37"/>
  <c r="G197" i="37"/>
  <c r="G158"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32" i="37"/>
  <c r="G326" i="37"/>
  <c r="G314" i="37"/>
  <c r="G310" i="37"/>
  <c r="G171" i="37"/>
  <c r="G156" i="37"/>
  <c r="G152" i="37"/>
  <c r="G109" i="37"/>
  <c r="G105" i="37"/>
  <c r="G101" i="37"/>
  <c r="G90" i="37"/>
  <c r="G86"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85" i="1" l="1"/>
  <c r="F84" i="27"/>
  <c r="I1450" i="37"/>
  <c r="I1454" i="37"/>
  <c r="I1460" i="37"/>
  <c r="E531" i="1"/>
  <c r="F116" i="1"/>
  <c r="F204" i="1"/>
  <c r="C137" i="37"/>
  <c r="F147" i="1"/>
  <c r="D47" i="30"/>
  <c r="G291" i="3" s="1"/>
  <c r="E291" i="3" s="1"/>
  <c r="B291" i="3" s="1"/>
  <c r="G1469" i="37"/>
  <c r="E234" i="27"/>
  <c r="D1199" i="37" s="1"/>
  <c r="H1040" i="37"/>
  <c r="G983" i="37"/>
  <c r="D13" i="27"/>
  <c r="C978" i="37" s="1"/>
  <c r="F18" i="27"/>
  <c r="F647" i="1"/>
  <c r="G635" i="37"/>
  <c r="F160" i="1"/>
  <c r="C150" i="37"/>
  <c r="G24" i="3"/>
  <c r="E24" i="3" s="1"/>
  <c r="B24" i="3" s="1"/>
  <c r="I1451" i="37"/>
  <c r="I1461" i="37"/>
  <c r="D1287" i="37"/>
  <c r="K47" i="42"/>
  <c r="C291" i="37"/>
  <c r="F302" i="1"/>
  <c r="E163" i="3"/>
  <c r="B163" i="3" s="1"/>
  <c r="C1317" i="37"/>
  <c r="F42" i="36"/>
  <c r="C124" i="37"/>
  <c r="F134" i="1"/>
  <c r="I1448" i="37"/>
  <c r="I1455" i="37"/>
  <c r="I1464" i="37"/>
  <c r="G1049" i="37"/>
  <c r="H635" i="37"/>
  <c r="C213" i="37"/>
  <c r="H213" i="37" s="1"/>
  <c r="F223" i="1"/>
  <c r="H1104" i="37"/>
  <c r="C1371" i="37"/>
  <c r="F96" i="36"/>
  <c r="C412" i="37"/>
  <c r="F42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G137" i="37" l="1"/>
  <c r="H137" i="37"/>
  <c r="C1503" i="37"/>
  <c r="G290" i="3" s="1"/>
  <c r="E290" i="3" s="1"/>
  <c r="B290" i="3" s="1"/>
  <c r="K57" i="42"/>
  <c r="K46" i="42"/>
  <c r="F13" i="27"/>
  <c r="J43" i="42"/>
  <c r="H150" i="37"/>
  <c r="H1287" i="37"/>
  <c r="G1287" i="37"/>
  <c r="G295" i="3"/>
  <c r="E295" i="3" s="1"/>
  <c r="B295" i="3" s="1"/>
  <c r="G1116" i="37"/>
  <c r="H124" i="37"/>
  <c r="G124" i="37"/>
  <c r="H1371" i="37"/>
  <c r="G1371"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B33" i="42" l="1"/>
  <c r="K6" i="37" s="1"/>
  <c r="G1503" i="37"/>
  <c r="C4" i="30" s="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E262" i="3"/>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<sst xmlns="http://schemas.openxmlformats.org/spreadsheetml/2006/main" count="4758" uniqueCount="4302">
  <si>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</si>
  <si>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</si>
  <si>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</si>
  <si>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</si>
  <si>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</si>
  <si>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</si>
  <si>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</si>
  <si>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</si>
  <si>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</si>
  <si>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</si>
  <si>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</si>
  <si>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</si>
  <si>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</si>
  <si>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</si>
  <si>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</si>
  <si>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</si>
  <si>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</si>
  <si>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</si>
  <si>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</si>
  <si>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</si>
  <si>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</si>
  <si>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</si>
  <si>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</si>
  <si>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</si>
  <si>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</si>
  <si>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</si>
  <si>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</si>
  <si>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</si>
  <si>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</si>
  <si>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</si>
  <si>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</si>
  <si>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</si>
  <si>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</si>
  <si>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</si>
  <si>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</si>
  <si>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</si>
  <si>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</si>
  <si>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</si>
  <si>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</si>
  <si>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</si>
  <si>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</si>
  <si>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</si>
  <si>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</si>
  <si>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</si>
  <si>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</si>
  <si>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</si>
  <si>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</si>
  <si>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</si>
  <si>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</si>
  <si>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</si>
  <si>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</si>
  <si>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</si>
  <si>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</si>
  <si>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</si>
  <si>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</si>
  <si>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</si>
  <si>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</si>
  <si>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</si>
  <si>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</si>
  <si>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</si>
  <si>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</si>
  <si>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</si>
  <si>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</si>
  <si>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</si>
  <si>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</si>
  <si>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</si>
  <si>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</si>
  <si>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</si>
  <si>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</si>
  <si>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</si>
  <si>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</si>
  <si>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</si>
  <si>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</si>
  <si>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</si>
  <si>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</si>
  <si>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</si>
  <si>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</si>
  <si>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</si>
  <si>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</si>
  <si>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</si>
  <si>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</si>
  <si>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</si>
  <si>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</si>
  <si>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</si>
  <si>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</si>
  <si>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</si>
  <si>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</si>
  <si>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</si>
  <si>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</si>
  <si>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</si>
  <si>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</si>
  <si>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</si>
  <si>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</si>
  <si>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</si>
  <si>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</si>
  <si>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</si>
  <si>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</si>
  <si>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</si>
  <si>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</si>
  <si>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</si>
  <si>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</si>
  <si>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</si>
  <si>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</si>
  <si>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</si>
  <si>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</si>
  <si>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</si>
  <si>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</si>
  <si>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</si>
  <si>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</si>
  <si>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</si>
  <si>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</si>
  <si>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</si>
  <si>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</si>
  <si>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</si>
  <si>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</si>
  <si>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</si>
  <si>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</si>
  <si>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</si>
  <si>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</si>
  <si>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</si>
  <si>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</si>
  <si>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</si>
  <si>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</si>
  <si>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</si>
  <si>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</si>
  <si>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</si>
  <si>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</si>
  <si>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</si>
  <si>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</si>
  <si>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</si>
  <si>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</si>
  <si>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</si>
  <si>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</si>
  <si>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</si>
  <si>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</si>
  <si>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</si>
  <si>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</si>
  <si>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</si>
  <si>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</si>
  <si>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</si>
  <si>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</si>
  <si>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</si>
  <si>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</si>
  <si>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</si>
  <si>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</si>
  <si>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</si>
  <si>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</si>
  <si>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</si>
  <si>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</si>
  <si>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</si>
  <si>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</si>
  <si>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</si>
  <si>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</si>
  <si>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</si>
  <si>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</si>
  <si>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</si>
  <si>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</si>
  <si>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</si>
  <si>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</si>
  <si>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</si>
  <si>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</si>
  <si>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</si>
  <si>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</si>
  <si>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</si>
  <si>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</si>
  <si>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</si>
  <si>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</si>
  <si>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</si>
  <si>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</si>
  <si>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</si>
  <si>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</si>
  <si>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</si>
  <si>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</si>
  <si>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</si>
  <si>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</si>
  <si>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</si>
  <si>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</si>
  <si>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</si>
  <si>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</si>
  <si>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</si>
  <si>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</si>
  <si>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</si>
  <si>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</si>
  <si>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</si>
  <si>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</si>
  <si>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</si>
  <si>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</si>
  <si>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</si>
  <si>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</si>
  <si>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</si>
  <si>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</si>
  <si>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</si>
  <si>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</si>
  <si>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</si>
  <si>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</si>
  <si>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</si>
  <si>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</si>
  <si>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</si>
  <si>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</si>
  <si>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</si>
  <si>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</si>
  <si>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</si>
  <si>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</si>
  <si>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</si>
  <si>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</si>
  <si>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</si>
  <si>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</si>
  <si>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</si>
  <si>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</si>
  <si>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</si>
  <si>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</si>
  <si>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</si>
  <si>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</si>
  <si>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</si>
  <si>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</si>
  <si>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</si>
  <si>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</si>
  <si>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</si>
  <si>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</si>
  <si>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</si>
  <si>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</si>
  <si>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</si>
  <si>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</si>
  <si>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</si>
  <si>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</si>
  <si>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</si>
  <si>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</si>
  <si>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</si>
  <si>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</si>
  <si>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</si>
  <si>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</si>
  <si>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</si>
  <si>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</si>
  <si>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</si>
  <si>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</si>
  <si>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</si>
  <si>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</si>
  <si>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</si>
  <si>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</si>
  <si>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</si>
  <si>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</si>
  <si>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</si>
  <si>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</si>
  <si>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</si>
  <si>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</si>
  <si>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</si>
  <si>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</si>
  <si>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</si>
  <si>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</si>
  <si>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</si>
  <si>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</si>
  <si>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</si>
  <si>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</si>
  <si>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</si>
  <si>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</si>
  <si>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</si>
  <si>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</si>
  <si>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</si>
  <si>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</si>
  <si>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</si>
  <si>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</si>
  <si>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</si>
  <si>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</si>
  <si>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</si>
  <si>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</si>
  <si>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</si>
  <si>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</si>
  <si>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</si>
  <si>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</si>
  <si>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</si>
  <si>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</si>
  <si>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</si>
  <si>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</si>
  <si>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</si>
  <si>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</si>
  <si>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</si>
  <si>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</si>
  <si>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</si>
  <si>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</si>
  <si>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</si>
  <si>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</si>
  <si>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</si>
  <si>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</si>
  <si>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</si>
  <si>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</si>
  <si>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</si>
  <si>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</si>
  <si>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</si>
  <si>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</si>
  <si>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</si>
  <si>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</si>
  <si>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</si>
  <si>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</si>
  <si>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</si>
  <si>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</si>
  <si>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</si>
  <si>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</si>
  <si>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</si>
  <si>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</si>
  <si>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</si>
  <si>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</si>
  <si>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</si>
  <si>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</si>
  <si>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</si>
  <si>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</si>
  <si>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</si>
  <si>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</si>
  <si>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</si>
  <si>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</si>
  <si>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</si>
  <si>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</si>
  <si>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</si>
  <si>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</si>
  <si>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</si>
  <si>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</si>
  <si>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</si>
  <si>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</si>
  <si>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</si>
  <si>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</si>
  <si>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</si>
  <si>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</si>
  <si>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</si>
  <si>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</si>
  <si>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</si>
  <si>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</si>
  <si>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</si>
  <si>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</si>
  <si>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</si>
  <si>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</si>
  <si>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</si>
  <si>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</si>
  <si>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</si>
  <si>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</si>
  <si>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</si>
  <si>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</si>
  <si>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</si>
  <si>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</si>
  <si>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</si>
  <si>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</si>
  <si>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</si>
  <si>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</si>
  <si>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</si>
  <si>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</si>
  <si>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</si>
  <si>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</si>
  <si>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</si>
  <si>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</si>
  <si>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</si>
  <si>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</si>
  <si>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</si>
  <si>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</si>
  <si>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</si>
  <si>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</si>
  <si>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</si>
  <si>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</si>
  <si>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</si>
  <si>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</si>
  <si>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</si>
  <si>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</si>
  <si>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</si>
  <si>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</si>
  <si>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</si>
  <si>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</si>
  <si>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</si>
  <si>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</si>
  <si>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</si>
  <si>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</si>
  <si>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</si>
  <si>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</si>
  <si>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</si>
  <si>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</si>
  <si>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</si>
  <si>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</si>
  <si>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</si>
  <si>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</si>
  <si>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</si>
  <si>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</si>
  <si>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</si>
  <si>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</si>
  <si>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</si>
  <si>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</si>
  <si>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</si>
  <si>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</si>
  <si>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</si>
  <si>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</si>
  <si>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</si>
  <si>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</si>
  <si>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</si>
  <si>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</si>
  <si>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</si>
  <si>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</si>
  <si>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</si>
  <si>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</si>
  <si>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</si>
  <si>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</si>
  <si>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</si>
  <si>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</si>
  <si>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</si>
  <si>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</si>
  <si>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</si>
  <si>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</si>
  <si>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</si>
  <si>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</si>
  <si>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</si>
  <si>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</si>
  <si>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</si>
  <si>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</si>
  <si>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</si>
  <si>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</si>
  <si>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</si>
  <si>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</si>
  <si>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</si>
  <si>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</si>
  <si>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</si>
  <si>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</si>
  <si>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</si>
  <si>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</si>
  <si>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</si>
  <si>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</si>
  <si>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</si>
  <si>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</si>
  <si>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</si>
  <si>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</si>
  <si>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</si>
  <si>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</si>
  <si>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</si>
  <si>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</si>
  <si>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</si>
  <si>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</si>
  <si>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</si>
  <si>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</si>
  <si>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</si>
  <si>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</si>
  <si>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</si>
  <si>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</si>
  <si>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</si>
  <si>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</si>
  <si>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</si>
  <si>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</si>
  <si>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</si>
  <si>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</si>
  <si>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</si>
  <si>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</si>
  <si>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</si>
  <si>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</si>
  <si>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</si>
  <si>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</si>
  <si>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</si>
  <si>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</si>
  <si>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</si>
  <si>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</si>
  <si>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</si>
  <si>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</si>
  <si>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</si>
  <si>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</si>
  <si>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</si>
  <si>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</si>
  <si>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</si>
  <si>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</si>
  <si>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</si>
  <si>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</si>
  <si>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</si>
  <si>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</si>
  <si>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</si>
  <si>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</si>
  <si>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</si>
  <si>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</si>
  <si>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</si>
  <si>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</si>
  <si>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</si>
  <si>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</si>
  <si>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</si>
  <si>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</si>
  <si>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</si>
  <si>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</si>
  <si>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</si>
  <si>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</si>
  <si>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</si>
  <si>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</si>
  <si>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</si>
  <si>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</si>
  <si>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</si>
  <si>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</si>
  <si>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</si>
  <si>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</si>
  <si>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</si>
  <si>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</si>
  <si>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</si>
  <si>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</si>
  <si>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</si>
  <si>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</si>
  <si>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</si>
  <si>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</si>
  <si>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</si>
  <si>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</si>
  <si>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</si>
  <si>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</si>
  <si>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</si>
  <si>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</si>
  <si>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</si>
  <si>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</si>
  <si>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</si>
  <si>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</si>
  <si>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</si>
  <si>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</si>
  <si>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</si>
  <si>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</si>
  <si>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</si>
  <si>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</si>
  <si>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</si>
  <si>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</si>
  <si>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</si>
  <si>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</si>
  <si>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</si>
  <si>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</si>
  <si>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</si>
  <si>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</si>
  <si>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</si>
  <si>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</si>
  <si>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</si>
  <si>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</si>
  <si>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</si>
  <si>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</si>
  <si>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</si>
  <si>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</si>
  <si>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</si>
  <si>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</si>
  <si>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</si>
  <si>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</si>
  <si>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</si>
  <si>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</si>
  <si>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</si>
  <si>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</si>
  <si>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</si>
  <si>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</si>
  <si>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</si>
  <si>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</si>
  <si>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</si>
  <si>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</si>
  <si>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</si>
  <si>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</si>
  <si>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</si>
  <si>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</si>
  <si>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</si>
  <si>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</si>
  <si>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</si>
  <si>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</si>
  <si>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</si>
  <si>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</si>
  <si>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</si>
  <si>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</si>
  <si>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</si>
  <si>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</si>
  <si>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</si>
  <si>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</si>
  <si>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</si>
  <si>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</si>
  <si>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</si>
  <si>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</si>
  <si>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</si>
  <si>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</si>
  <si>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</si>
  <si>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</si>
  <si>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</si>
  <si>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</si>
  <si>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</si>
  <si>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</si>
  <si>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</si>
  <si>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</si>
  <si>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</si>
  <si>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</si>
  <si>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</si>
  <si>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</si>
  <si>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</si>
  <si>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</si>
  <si>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</si>
  <si>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</si>
  <si>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</si>
  <si>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</si>
  <si>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</si>
  <si>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</si>
  <si>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</si>
  <si>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</si>
  <si>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</si>
  <si>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</si>
  <si>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</si>
  <si>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</si>
  <si>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</si>
  <si>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</si>
  <si>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</si>
  <si>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</si>
  <si>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</si>
  <si>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</si>
  <si>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</si>
  <si>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</si>
  <si>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</si>
  <si>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</si>
  <si>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</si>
  <si>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</si>
  <si>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</si>
  <si>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</si>
  <si>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</si>
  <si>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</si>
  <si>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</si>
  <si>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</si>
  <si>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</si>
  <si>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</si>
  <si>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</si>
  <si>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</si>
  <si>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</si>
  <si>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</si>
  <si>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</si>
  <si>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</si>
  <si>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</si>
  <si>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</si>
  <si>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</si>
  <si>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</si>
  <si>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</si>
  <si>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</si>
  <si>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</si>
  <si>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</si>
  <si>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</si>
  <si>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</si>
  <si>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</si>
  <si>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</si>
  <si>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</si>
  <si>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</si>
  <si>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</si>
  <si>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</si>
  <si>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</si>
  <si>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</si>
  <si>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</si>
  <si>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</si>
  <si>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</si>
  <si>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</si>
  <si>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</si>
  <si>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</si>
  <si>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</si>
  <si>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</si>
  <si>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</si>
  <si>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</si>
  <si>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</si>
  <si>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</si>
  <si>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</si>
  <si>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</si>
  <si>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</si>
  <si>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</si>
  <si>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</si>
  <si>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</si>
  <si>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</si>
  <si>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</si>
  <si>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</si>
  <si>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</si>
  <si>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</si>
  <si>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</si>
  <si>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</si>
  <si>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</si>
  <si>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</si>
  <si>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</si>
  <si>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</si>
  <si>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</si>
  <si>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</si>
  <si>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</si>
  <si>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</si>
  <si>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</si>
  <si>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</si>
  <si>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</si>
  <si>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</si>
  <si>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</si>
  <si>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</si>
  <si>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</si>
  <si>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</si>
  <si>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</si>
  <si>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</si>
  <si>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</si>
  <si>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</si>
  <si>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</si>
  <si>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</si>
  <si>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</si>
  <si>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</si>
  <si>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</si>
  <si>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</si>
  <si>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</si>
  <si>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</si>
  <si>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</si>
  <si>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</si>
  <si>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</si>
  <si>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</si>
  <si>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</si>
  <si>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</si>
  <si>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</si>
  <si>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</si>
  <si>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</si>
  <si>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</si>
  <si>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</si>
  <si>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</si>
  <si>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</si>
  <si>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</si>
  <si>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</si>
  <si>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</si>
  <si>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</si>
  <si>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</si>
  <si>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</si>
  <si>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</si>
  <si>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</si>
  <si>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</si>
  <si>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</si>
  <si>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</si>
  <si>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</si>
  <si>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</si>
  <si>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</si>
  <si>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</si>
  <si>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</si>
  <si>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</si>
  <si>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</si>
  <si>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</si>
  <si>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</si>
  <si>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</si>
  <si>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</si>
  <si>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</si>
  <si>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</si>
  <si>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</si>
  <si>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</si>
  <si>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</si>
  <si>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</si>
  <si>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</si>
  <si>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</si>
  <si>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</si>
  <si>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</si>
  <si>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</si>
  <si>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</si>
  <si>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</si>
  <si>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</si>
  <si>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</si>
  <si>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</si>
  <si>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</si>
  <si>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</si>
  <si>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</si>
  <si>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</si>
  <si>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</si>
  <si>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</si>
  <si>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</si>
  <si>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</si>
  <si>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</si>
  <si>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</si>
  <si>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</si>
  <si>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</si>
  <si>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</si>
  <si>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</si>
  <si>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</si>
  <si>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</si>
  <si>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</si>
  <si>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</si>
  <si>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</si>
  <si>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</si>
  <si>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</si>
  <si>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</si>
  <si>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</si>
  <si>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</si>
  <si>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</si>
  <si>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</si>
  <si>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</si>
  <si>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</si>
  <si>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</si>
  <si>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</si>
  <si>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</si>
  <si>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</si>
  <si>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</si>
  <si>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</si>
  <si>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</si>
  <si>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</si>
  <si>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</si>
  <si>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</si>
  <si>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</si>
  <si>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</si>
  <si>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</si>
  <si>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</si>
  <si>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</si>
  <si>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</si>
  <si>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</si>
  <si>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</si>
  <si>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</si>
  <si>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</si>
  <si>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</si>
  <si>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</si>
  <si>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</si>
  <si>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</si>
  <si>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</si>
  <si>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</si>
  <si>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</si>
  <si>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</si>
  <si>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</si>
  <si>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</si>
  <si>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</si>
  <si>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</si>
  <si>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</si>
  <si>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</si>
  <si>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</si>
  <si>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</si>
  <si>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</si>
  <si>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</si>
  <si>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</si>
  <si>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</si>
  <si>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</si>
  <si>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</si>
  <si>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</si>
  <si>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</si>
  <si>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</si>
  <si>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</si>
  <si>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</si>
  <si>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</si>
  <si>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</si>
  <si>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</si>
  <si>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</si>
  <si>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</si>
  <si>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</si>
  <si>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</si>
  <si>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</si>
  <si>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</si>
  <si>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</si>
  <si>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</si>
  <si>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</si>
  <si>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</si>
  <si>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</si>
  <si>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</si>
  <si>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</si>
  <si>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</si>
  <si>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</si>
  <si>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</si>
  <si>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</si>
  <si>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</si>
  <si>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</si>
  <si>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</si>
  <si>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</si>
  <si>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</si>
  <si>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</si>
  <si>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</si>
  <si>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</si>
  <si>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</si>
  <si>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</si>
  <si>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</si>
  <si>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</si>
  <si>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</si>
  <si>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</si>
  <si>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</si>
  <si>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</si>
  <si>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</si>
  <si>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</si>
  <si>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</si>
  <si>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</si>
  <si>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</si>
  <si>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</si>
  <si>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</si>
  <si>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</si>
  <si>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</si>
  <si>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</si>
  <si>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</si>
  <si>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</si>
  <si>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</si>
  <si>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</si>
  <si>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</si>
  <si>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</si>
  <si>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</si>
  <si>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</si>
  <si>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</si>
  <si>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</si>
  <si>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</si>
  <si>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</si>
  <si>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</si>
  <si>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</si>
  <si>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</si>
  <si>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</si>
  <si>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</si>
  <si>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</si>
  <si>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</si>
  <si>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</si>
  <si>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</si>
  <si>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</si>
  <si>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</si>
  <si>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</si>
  <si>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</si>
  <si>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</si>
  <si>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</si>
  <si>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</si>
  <si>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</si>
  <si>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</si>
  <si>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</si>
  <si>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</si>
  <si>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</si>
  <si>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</si>
  <si>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</si>
  <si>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</si>
  <si>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</si>
  <si>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</si>
  <si>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</si>
  <si>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</si>
  <si>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</si>
  <si>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</si>
  <si>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</si>
  <si>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</si>
  <si>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</si>
  <si>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</si>
  <si>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</si>
  <si>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</si>
  <si>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</si>
  <si>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</si>
  <si>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</si>
  <si>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</si>
  <si>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</si>
  <si>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</si>
  <si>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</si>
  <si>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</si>
  <si>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</si>
  <si>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</si>
  <si>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</si>
  <si>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</si>
  <si>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</si>
  <si>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</si>
  <si>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</si>
  <si>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</si>
  <si>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</si>
  <si>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</si>
  <si>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</si>
  <si>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</si>
  <si>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</si>
  <si>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</si>
  <si>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</si>
  <si>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</si>
  <si>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</si>
  <si>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</si>
  <si>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</si>
  <si>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</si>
  <si>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</si>
  <si>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</si>
  <si>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</si>
  <si>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</si>
  <si>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</si>
  <si>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</si>
  <si>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</si>
  <si>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</si>
  <si>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</si>
  <si>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</si>
  <si>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</si>
  <si>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</si>
  <si>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</si>
  <si>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</si>
  <si>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</si>
  <si>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</si>
  <si>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</si>
  <si>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</si>
  <si>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</si>
  <si>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</si>
  <si>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</si>
  <si>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</si>
  <si>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</si>
  <si>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</si>
  <si>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</si>
  <si>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</si>
  <si>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</si>
  <si>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</si>
  <si>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</si>
  <si>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</si>
  <si>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</si>
  <si>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</si>
  <si>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</si>
  <si>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</si>
  <si>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</si>
  <si>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</si>
  <si>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</si>
  <si>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</si>
  <si>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</si>
  <si>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</si>
  <si>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</si>
  <si>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</si>
  <si>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</si>
  <si>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</si>
  <si>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</si>
  <si>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</si>
  <si>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</si>
  <si>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</si>
  <si>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</si>
  <si>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</si>
  <si>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</si>
  <si>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</si>
  <si>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</si>
  <si>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</si>
  <si>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</si>
  <si>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</si>
  <si>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</si>
  <si>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</si>
  <si>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</si>
  <si>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</si>
  <si>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</si>
  <si>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</si>
  <si>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</si>
  <si>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</si>
  <si>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</si>
  <si>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</si>
  <si>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</si>
  <si>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</si>
  <si>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</si>
  <si>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</si>
  <si>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</si>
  <si>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</si>
  <si>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</si>
  <si>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</si>
  <si>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</si>
  <si>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</si>
  <si>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</si>
  <si>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</si>
  <si>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</si>
  <si>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</si>
  <si>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</si>
  <si>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</si>
  <si>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</si>
  <si>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</si>
  <si>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</si>
  <si>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</si>
  <si>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</si>
  <si>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</si>
  <si>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</si>
  <si>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</si>
  <si>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</si>
  <si>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</si>
  <si>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</si>
  <si>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</si>
  <si>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</si>
  <si>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</si>
  <si>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</si>
  <si>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</si>
  <si>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</si>
  <si>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</si>
  <si>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</si>
  <si>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</si>
  <si>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</si>
  <si>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</si>
  <si>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</si>
  <si>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</si>
  <si>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</si>
  <si>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</si>
  <si>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</si>
  <si>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</si>
  <si>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</si>
  <si>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</si>
  <si>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</si>
  <si>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</si>
  <si>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</si>
  <si>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</si>
  <si>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</si>
  <si>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</si>
  <si>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</si>
  <si>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</si>
  <si>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</si>
  <si>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</si>
  <si>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</si>
  <si>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</si>
  <si>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</si>
  <si>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</si>
  <si>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</si>
  <si>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</si>
  <si>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</si>
  <si>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</si>
  <si>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</si>
  <si>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</si>
  <si>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</si>
  <si>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</si>
  <si>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</si>
  <si>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</si>
  <si>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</si>
  <si>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</si>
  <si>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</si>
  <si>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</si>
  <si>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</si>
  <si>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</si>
  <si>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</si>
  <si>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</si>
  <si>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</si>
  <si>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</si>
  <si>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</si>
  <si>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</si>
  <si>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</si>
  <si>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</si>
  <si>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</si>
  <si>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</si>
  <si>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</si>
  <si>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</si>
  <si>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</si>
  <si>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</si>
  <si>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</si>
  <si>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</si>
  <si>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</si>
  <si>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</si>
  <si>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</si>
  <si>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</si>
  <si>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</si>
  <si>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</si>
  <si>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</si>
  <si>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</si>
  <si>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</si>
  <si>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</si>
  <si>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</si>
  <si>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</si>
  <si>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</si>
  <si>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</si>
  <si>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</si>
  <si>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</si>
  <si>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</si>
  <si>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</si>
  <si>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</si>
  <si>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</si>
  <si>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</si>
  <si>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</si>
  <si>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</si>
  <si>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</si>
  <si>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</si>
  <si>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</si>
  <si>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</si>
  <si>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</si>
  <si>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</si>
  <si>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</si>
  <si>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</si>
  <si>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</si>
  <si>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</si>
  <si>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</si>
  <si>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</si>
  <si>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</si>
  <si>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</si>
  <si>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</si>
  <si>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</si>
  <si>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</si>
  <si>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</si>
  <si>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</si>
  <si>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</si>
  <si>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</si>
  <si>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</si>
  <si>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</si>
  <si>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</si>
  <si>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</si>
  <si>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</si>
  <si>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</si>
  <si>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</si>
  <si>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</si>
  <si>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</si>
  <si>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</si>
  <si>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</si>
  <si>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</si>
  <si>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</si>
  <si>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</si>
  <si>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</si>
  <si>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</si>
  <si>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</si>
  <si>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</si>
  <si>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</si>
  <si>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</si>
  <si>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</si>
  <si>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</si>
  <si>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</si>
  <si>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</si>
  <si>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</si>
  <si>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</si>
  <si>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</si>
  <si>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</si>
  <si>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</si>
  <si>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</si>
  <si>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</si>
  <si>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</si>
  <si>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</si>
  <si>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</si>
  <si>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</si>
  <si>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</si>
  <si>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</si>
  <si>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</si>
  <si>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</si>
  <si>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</si>
  <si>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</si>
  <si>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</si>
  <si>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</si>
  <si>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</si>
  <si>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</si>
  <si>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</si>
  <si>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</si>
  <si>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</si>
  <si>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</si>
  <si>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</si>
  <si>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</si>
  <si>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</si>
  <si>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</si>
  <si>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</si>
  <si>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</si>
  <si>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</si>
  <si>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</si>
  <si>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</si>
  <si>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</si>
  <si>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</si>
  <si>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</si>
  <si>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</si>
  <si>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</si>
  <si>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</si>
  <si>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</si>
  <si>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</si>
  <si>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</si>
  <si>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</si>
  <si>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</si>
  <si>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</si>
  <si>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</si>
  <si>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</si>
  <si>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</si>
  <si>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</si>
  <si>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</si>
  <si>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</si>
  <si>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</si>
  <si>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</si>
  <si>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</si>
  <si>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</si>
  <si>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</si>
  <si>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</si>
  <si>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</si>
  <si>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</si>
  <si>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</si>
  <si>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</si>
  <si>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</si>
  <si>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</si>
  <si>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</si>
  <si>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</si>
  <si>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</si>
  <si>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</si>
  <si>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</si>
  <si>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</si>
  <si>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</si>
  <si>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</si>
  <si>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</si>
  <si>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</si>
  <si>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</si>
  <si>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</si>
  <si>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</si>
  <si>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</si>
  <si>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</si>
  <si>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</si>
  <si>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</si>
  <si>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</si>
  <si>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</si>
  <si>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</si>
  <si>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</si>
  <si>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</si>
  <si>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</si>
  <si>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</si>
  <si>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</si>
  <si>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</si>
  <si>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</si>
  <si>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</si>
  <si>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</si>
  <si>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</si>
  <si>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</si>
  <si>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</si>
  <si>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</si>
  <si>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</si>
  <si>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</si>
  <si>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</si>
  <si>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</si>
  <si>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</si>
  <si>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</si>
  <si>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</si>
  <si>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</si>
  <si>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</si>
  <si>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</si>
  <si>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</si>
  <si>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</si>
  <si>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</si>
  <si>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</si>
  <si>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</si>
  <si>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</si>
  <si>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</si>
  <si>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</si>
  <si>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</si>
  <si>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</si>
  <si>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</si>
  <si>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</si>
  <si>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</si>
  <si>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</si>
  <si>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</si>
  <si>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</si>
  <si>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</si>
  <si>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</si>
  <si>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</si>
  <si>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</si>
  <si>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</si>
  <si>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</si>
  <si>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</si>
  <si>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</si>
  <si>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</si>
  <si>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</si>
  <si>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</si>
  <si>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</si>
  <si>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</si>
  <si>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</si>
  <si>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</si>
  <si>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</si>
  <si>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</si>
  <si>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</si>
  <si>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</si>
  <si>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</si>
  <si>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</si>
  <si>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</si>
  <si>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</si>
  <si>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</si>
  <si>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</si>
  <si>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</si>
  <si>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</si>
  <si>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</si>
  <si>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</si>
  <si>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</si>
  <si>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</si>
  <si>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</si>
  <si>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</si>
  <si>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</si>
  <si>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</si>
  <si>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</si>
  <si>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</si>
  <si>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</si>
  <si>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</si>
  <si>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</si>
  <si>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</si>
  <si>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</si>
  <si>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</si>
  <si>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</si>
  <si>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</si>
  <si>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</si>
  <si>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</si>
  <si>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</si>
  <si>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</si>
  <si>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</si>
  <si>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</si>
  <si>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</si>
  <si>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</si>
  <si>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</si>
  <si>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</si>
  <si>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</si>
  <si>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</si>
  <si>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</si>
  <si>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</si>
  <si>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</si>
  <si>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</si>
  <si>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</si>
  <si>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</si>
  <si>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</si>
  <si>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</si>
  <si>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</si>
  <si>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</si>
  <si>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</si>
  <si>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</si>
  <si>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</si>
  <si>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</si>
  <si>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</si>
  <si>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</si>
  <si>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</si>
  <si>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</si>
  <si>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</si>
  <si>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</si>
  <si>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</si>
  <si>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</si>
  <si>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</si>
  <si>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</si>
  <si>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</si>
  <si>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</si>
  <si>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</si>
  <si>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</si>
  <si>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</si>
  <si>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</si>
  <si>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</si>
  <si>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</si>
  <si>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</si>
  <si>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</si>
  <si>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</si>
  <si>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</si>
  <si>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</si>
  <si>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</si>
  <si>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</si>
  <si>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</si>
  <si>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</si>
  <si>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</si>
  <si>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</si>
  <si>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</si>
  <si>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</si>
  <si>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</si>
  <si>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</si>
  <si>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</si>
  <si>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</si>
  <si>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</si>
  <si>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</si>
  <si>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</si>
  <si>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</si>
  <si>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</si>
  <si>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</si>
  <si>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</si>
  <si>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</si>
  <si>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</si>
  <si>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</si>
  <si>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</si>
  <si>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</si>
  <si>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</si>
  <si>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</si>
  <si>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</si>
  <si>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</si>
  <si>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</si>
  <si>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</si>
  <si>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</si>
  <si>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</si>
  <si>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</si>
  <si>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</si>
  <si>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</si>
  <si>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</si>
  <si>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</si>
  <si>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</si>
  <si>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</si>
  <si>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</si>
  <si>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</si>
  <si>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</si>
  <si>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</si>
  <si>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</si>
  <si>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</si>
  <si>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</si>
  <si>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</si>
  <si>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</si>
  <si>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</si>
  <si>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</si>
  <si>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</si>
  <si>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</si>
  <si>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</si>
  <si>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</si>
  <si>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</si>
  <si>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</si>
  <si>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</si>
  <si>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</si>
  <si>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</si>
  <si>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</si>
  <si>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</si>
  <si>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</si>
  <si>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</si>
  <si>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</si>
  <si>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</si>
  <si>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</si>
  <si>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</si>
  <si>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</si>
  <si>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</si>
  <si>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</si>
  <si>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</si>
  <si>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</si>
  <si>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</si>
  <si>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</si>
  <si>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</si>
  <si>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</si>
  <si>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</si>
  <si>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</si>
  <si>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</si>
  <si>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</si>
  <si>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</si>
  <si>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</si>
  <si>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</si>
  <si>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</si>
  <si>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</si>
  <si>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</si>
  <si>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</si>
  <si>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</si>
  <si>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</si>
  <si>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</si>
  <si>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</si>
  <si>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</si>
  <si>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</si>
  <si>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</si>
  <si>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</si>
  <si>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</si>
  <si>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</si>
  <si>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</si>
  <si>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</si>
  <si>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</si>
  <si>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</si>
  <si>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</si>
  <si>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</si>
  <si>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</si>
  <si>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</si>
  <si>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</si>
  <si>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</si>
  <si>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</si>
  <si>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</si>
  <si>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</si>
  <si>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</si>
  <si>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</si>
  <si>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</si>
  <si>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</si>
  <si>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</si>
  <si>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</si>
  <si>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</si>
  <si>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</si>
  <si>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</si>
  <si>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</si>
  <si>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</si>
  <si>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</si>
  <si>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</si>
  <si>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</si>
  <si>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</si>
  <si>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</si>
  <si>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</si>
  <si>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</si>
  <si>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</si>
  <si>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</si>
  <si>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</si>
  <si>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</si>
  <si>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</si>
  <si>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</si>
  <si>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</si>
  <si>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</si>
  <si>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</si>
  <si>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</si>
  <si>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</si>
  <si>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</si>
  <si>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</si>
  <si>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</si>
  <si>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</si>
  <si>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</si>
  <si>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</si>
  <si>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</si>
  <si>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</si>
  <si>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</si>
  <si>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</si>
  <si>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</si>
  <si>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</si>
  <si>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</si>
  <si>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</si>
  <si>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</si>
  <si>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</si>
  <si>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</si>
  <si>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</si>
  <si>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</si>
  <si>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</si>
  <si>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</si>
  <si>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</si>
  <si>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</si>
  <si>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</si>
  <si>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</si>
  <si>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</si>
  <si>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</si>
  <si>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</si>
  <si>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</si>
  <si>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</si>
  <si>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</si>
  <si>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</si>
  <si>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</si>
  <si>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</si>
  <si>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</si>
  <si>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</si>
  <si>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</si>
  <si>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</si>
  <si>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</si>
  <si>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</si>
  <si>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</si>
  <si>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</si>
  <si>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</si>
  <si>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</si>
  <si>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</si>
  <si>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</si>
  <si>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</si>
  <si>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</si>
  <si>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</si>
  <si>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</si>
  <si>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</si>
  <si>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</si>
  <si>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</si>
  <si>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</si>
  <si>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</si>
  <si>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</si>
  <si>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</si>
  <si>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</si>
  <si>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</si>
  <si>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</si>
  <si>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</si>
  <si>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</si>
  <si>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</si>
  <si>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</si>
  <si>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</si>
  <si>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</si>
  <si>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</si>
  <si>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</si>
  <si>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</si>
  <si>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</si>
  <si>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</si>
  <si>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</si>
  <si>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</si>
  <si>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</si>
  <si>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</si>
  <si>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</si>
  <si>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</si>
  <si>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</si>
  <si>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</si>
  <si>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</si>
  <si>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</si>
  <si>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</si>
  <si>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</si>
  <si>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</si>
  <si>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</si>
  <si>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</si>
  <si>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</si>
  <si>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</si>
  <si>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</si>
  <si>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</si>
  <si>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</si>
  <si>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</si>
  <si>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</si>
  <si>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</si>
  <si>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</si>
  <si>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</si>
  <si>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</si>
  <si>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</si>
  <si>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</si>
  <si>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</si>
  <si>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</si>
  <si>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</si>
  <si>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</si>
  <si>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</si>
  <si>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</si>
  <si>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</si>
  <si>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</si>
  <si>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</si>
  <si>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</si>
  <si>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</si>
  <si>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</si>
  <si>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</si>
  <si>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</si>
  <si>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</si>
  <si>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</si>
  <si>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</si>
  <si>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</si>
  <si>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</si>
  <si>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</si>
  <si>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</si>
  <si>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</si>
  <si>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</si>
  <si>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</si>
  <si>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</si>
  <si>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</si>
  <si>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</si>
  <si>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</si>
  <si>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</si>
  <si>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</si>
  <si>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</si>
  <si>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</si>
  <si>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</si>
  <si>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</si>
  <si>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</si>
  <si>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</si>
  <si>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</si>
  <si>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</si>
  <si>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</si>
  <si>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</si>
  <si>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</si>
  <si>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</si>
  <si>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</si>
  <si>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</si>
  <si>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</si>
  <si>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</si>
  <si>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</si>
  <si>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</si>
  <si>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</si>
  <si>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</si>
  <si>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</si>
  <si>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</si>
  <si>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</si>
  <si>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</si>
  <si>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</si>
  <si>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</si>
  <si>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</si>
  <si>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</si>
  <si>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</si>
  <si>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</si>
  <si>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</si>
  <si>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</si>
  <si>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</si>
  <si>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</si>
  <si>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</si>
  <si>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</si>
  <si>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</si>
  <si>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</si>
  <si>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</si>
  <si>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</si>
  <si>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</si>
  <si>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</si>
  <si>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</si>
  <si>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</si>
  <si>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</si>
  <si>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</si>
  <si>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</si>
  <si>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</si>
  <si>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</si>
  <si>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</si>
  <si>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</si>
  <si>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</si>
  <si>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</si>
  <si>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</si>
  <si>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</si>
  <si>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</si>
  <si>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</si>
  <si>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</si>
  <si>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</si>
  <si>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</si>
  <si>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</si>
  <si>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</si>
  <si>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</si>
  <si>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</si>
  <si>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</si>
  <si>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</si>
  <si>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</si>
  <si>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</si>
  <si>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</si>
  <si>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</si>
  <si>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</si>
  <si>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</si>
  <si>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</si>
  <si>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</si>
  <si>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</si>
  <si>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</si>
  <si>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</si>
  <si>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</si>
  <si>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</si>
  <si>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</si>
  <si>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</si>
  <si>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</si>
  <si>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</si>
  <si>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</si>
  <si>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</si>
  <si>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</si>
  <si>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</si>
  <si>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</si>
  <si>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</si>
  <si>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</si>
  <si>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</si>
  <si>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</si>
  <si>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</si>
  <si>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</si>
  <si>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</si>
  <si>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</si>
  <si>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</si>
  <si>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</si>
  <si>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</si>
  <si>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</si>
  <si>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</si>
  <si>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</si>
  <si>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</si>
  <si>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</si>
  <si>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</si>
  <si>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</si>
  <si>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</si>
  <si>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</si>
  <si>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</si>
  <si>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</si>
  <si>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</si>
  <si>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</si>
  <si>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</si>
  <si>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</si>
  <si>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</si>
  <si>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</si>
  <si>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</si>
  <si>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</si>
  <si>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</si>
  <si>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</si>
  <si>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</si>
  <si>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</si>
  <si>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</si>
  <si>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</si>
  <si>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</si>
  <si>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</si>
  <si>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</si>
  <si>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</si>
  <si>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</si>
  <si>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</si>
  <si>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</si>
  <si>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</si>
  <si>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</si>
  <si>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</si>
  <si>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</si>
  <si>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</si>
  <si>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</si>
  <si>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</si>
  <si>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</si>
  <si>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</si>
  <si>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</si>
  <si>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</si>
  <si>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</si>
  <si>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</si>
  <si>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</si>
  <si>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</si>
  <si>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</si>
  <si>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</si>
  <si>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</si>
  <si>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</si>
  <si>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</si>
  <si>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</si>
  <si>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</si>
  <si>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</si>
  <si>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</si>
  <si>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</si>
  <si>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</si>
  <si>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</si>
  <si>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</si>
  <si>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</si>
  <si>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</si>
  <si>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</si>
  <si>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</si>
  <si>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</si>
  <si>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</si>
  <si>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</si>
  <si>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</si>
  <si>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</si>
  <si>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</si>
  <si>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</si>
  <si>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</si>
  <si>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</si>
  <si>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</si>
  <si>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</si>
  <si>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</si>
  <si>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</si>
  <si>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</si>
  <si>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</si>
  <si>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</si>
  <si>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</si>
  <si>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</si>
  <si>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</si>
  <si>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</si>
  <si>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</si>
  <si>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</si>
  <si>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</si>
  <si>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</si>
  <si>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</si>
  <si>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</si>
  <si>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</si>
  <si>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</si>
  <si>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</si>
  <si>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</si>
  <si>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</si>
  <si>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</si>
  <si>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</si>
  <si>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</si>
  <si>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</si>
  <si>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</si>
  <si>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</si>
  <si>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</si>
  <si>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</si>
  <si>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</si>
  <si>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</si>
  <si>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</si>
  <si>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</si>
  <si>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</si>
  <si>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</si>
  <si>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</si>
  <si>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</si>
  <si>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</si>
  <si>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</si>
  <si>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</si>
  <si>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</si>
  <si>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</si>
  <si>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</si>
  <si>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</si>
  <si>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</si>
  <si>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</si>
  <si>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</si>
  <si>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</si>
  <si>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</si>
  <si>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</si>
  <si>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</si>
  <si>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</si>
  <si>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</si>
  <si>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</si>
  <si>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</si>
  <si>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</si>
  <si>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</si>
  <si>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</si>
  <si>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</si>
  <si>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</si>
  <si>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</si>
  <si>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</si>
  <si>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</si>
  <si>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</si>
  <si>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</si>
  <si>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</si>
  <si>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</si>
  <si>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</si>
  <si>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</si>
  <si>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</si>
  <si>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</si>
  <si>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</si>
  <si>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</si>
  <si>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</si>
  <si>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</si>
  <si>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</si>
  <si>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</si>
  <si>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</si>
  <si>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</si>
  <si>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</si>
  <si>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</si>
  <si>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</si>
  <si>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</si>
  <si>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</si>
  <si>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</si>
  <si>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</si>
  <si>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</si>
  <si>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</si>
  <si>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</si>
  <si>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</si>
  <si>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</si>
  <si>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</si>
  <si>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</si>
  <si>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</si>
  <si>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</si>
  <si>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</si>
  <si>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</si>
  <si>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</si>
  <si>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</si>
  <si>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</si>
  <si>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</si>
  <si>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</si>
  <si>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</si>
  <si>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</si>
  <si>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</si>
  <si>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</si>
  <si>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</si>
  <si>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</si>
  <si>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</si>
  <si>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</si>
  <si>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</si>
  <si>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</si>
  <si>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</si>
  <si>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</si>
  <si>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</si>
  <si>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</si>
  <si>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</si>
  <si>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</si>
  <si>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</si>
  <si>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</si>
  <si>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</si>
  <si>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</si>
  <si>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</si>
  <si>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</si>
  <si>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</si>
  <si>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</si>
  <si>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</si>
  <si>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</si>
  <si>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</si>
  <si>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</si>
  <si>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</si>
  <si>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</si>
  <si>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</si>
  <si>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</si>
  <si>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</si>
  <si>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</si>
  <si>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</si>
  <si>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</si>
  <si>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</si>
  <si>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</si>
  <si>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</si>
  <si>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</si>
  <si>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</si>
  <si>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</si>
  <si>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</si>
  <si>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</si>
  <si>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</si>
  <si>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</si>
  <si>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</si>
  <si>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</si>
  <si>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</si>
  <si>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</si>
  <si>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</si>
  <si>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</si>
  <si>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</si>
  <si>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</si>
  <si>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</si>
  <si>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</si>
  <si>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</si>
  <si>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</si>
  <si>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</si>
  <si>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</si>
  <si>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</si>
  <si>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</si>
  <si>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</si>
  <si>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</si>
  <si>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</si>
  <si>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</si>
  <si>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</si>
  <si>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</si>
  <si>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</si>
  <si>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</si>
  <si>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</si>
  <si>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</si>
  <si>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</si>
  <si>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</si>
  <si>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</si>
  <si>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</si>
  <si>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</si>
  <si>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</si>
  <si>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</si>
  <si>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</si>
  <si>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</si>
  <si>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</si>
  <si>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</si>
  <si>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</si>
  <si>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</si>
  <si>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</si>
  <si>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</si>
  <si>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</si>
  <si>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</si>
  <si>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</si>
  <si>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</si>
  <si>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</si>
  <si>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</si>
  <si>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</si>
  <si>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</si>
  <si>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</si>
  <si>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</si>
  <si>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</si>
  <si>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</si>
  <si>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</si>
  <si>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</si>
  <si>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</si>
  <si>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</si>
  <si>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</si>
  <si>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</si>
  <si>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</si>
  <si>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</si>
  <si>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</si>
  <si>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</si>
  <si>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</si>
  <si>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</si>
  <si>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</si>
  <si>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</si>
  <si>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</si>
  <si>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</si>
  <si>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</si>
  <si>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</si>
  <si>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</si>
  <si>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</si>
  <si>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</si>
  <si>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</si>
  <si>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</si>
  <si>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</si>
  <si>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</si>
  <si>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</si>
  <si>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</si>
  <si>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</si>
  <si>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</si>
  <si>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</si>
  <si>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</si>
  <si>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</si>
  <si>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</si>
  <si>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</si>
  <si>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</si>
  <si>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</si>
  <si>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</si>
  <si>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</si>
  <si>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</si>
  <si>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</si>
  <si>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</si>
  <si>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</si>
  <si>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</si>
  <si>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</si>
  <si>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</si>
  <si>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</si>
  <si>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</si>
  <si>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</si>
  <si>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</si>
  <si>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</si>
  <si>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</si>
  <si>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</si>
  <si>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</si>
  <si>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</si>
  <si>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</si>
  <si>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</si>
  <si>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</si>
  <si>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</si>
  <si>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</si>
  <si>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</si>
  <si>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</si>
  <si>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</si>
  <si>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</si>
  <si>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</si>
  <si>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</si>
  <si>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</si>
  <si>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</si>
  <si>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</si>
  <si>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</si>
  <si>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</si>
  <si>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</si>
  <si>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</si>
  <si>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</si>
  <si>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</si>
  <si>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</si>
  <si>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</si>
  <si>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</si>
  <si>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</si>
  <si>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</si>
  <si>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</si>
  <si>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</si>
  <si>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</si>
  <si>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</si>
  <si>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</si>
  <si>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</si>
  <si>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</si>
  <si>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</si>
  <si>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</si>
  <si>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</si>
  <si>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</si>
  <si>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</si>
  <si>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</si>
  <si>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</si>
  <si>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</si>
  <si>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</si>
  <si>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</si>
  <si>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</si>
  <si>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</si>
  <si>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</si>
  <si>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</si>
  <si>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</si>
  <si>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</si>
  <si>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</si>
  <si>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</si>
  <si>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</si>
  <si>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</si>
  <si>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</si>
  <si>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</si>
  <si>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</si>
  <si>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</si>
  <si>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</si>
  <si>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</si>
  <si>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</si>
  <si>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</si>
  <si>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</si>
  <si>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</si>
  <si>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</si>
  <si>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</si>
  <si>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</si>
  <si>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</si>
  <si>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</si>
  <si>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</si>
  <si>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</si>
  <si>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</si>
  <si>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</si>
  <si>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</si>
  <si>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</si>
  <si>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</si>
  <si>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</si>
  <si>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</si>
  <si>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</si>
  <si>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</si>
  <si>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</si>
  <si>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</si>
  <si>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</si>
  <si>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</si>
  <si>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</si>
  <si>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</si>
  <si>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</si>
  <si>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</si>
  <si>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</si>
  <si>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</si>
  <si>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</si>
  <si>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</si>
  <si>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</si>
  <si>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</si>
  <si>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</si>
  <si>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</si>
  <si>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</si>
  <si>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</si>
  <si>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</si>
  <si>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</si>
  <si>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</si>
  <si>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</si>
  <si>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</si>
  <si>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</si>
  <si>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</si>
  <si>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</si>
  <si>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</si>
  <si>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</si>
  <si>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</si>
  <si>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</si>
  <si>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</si>
  <si>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</si>
  <si>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</si>
  <si>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</si>
  <si>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</si>
  <si>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</si>
  <si>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</si>
  <si>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</si>
  <si>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</si>
  <si>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</si>
  <si>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</si>
  <si>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</si>
  <si>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</si>
  <si>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</si>
  <si>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</si>
  <si>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</si>
  <si>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</si>
  <si>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</si>
  <si>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</si>
  <si>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</si>
  <si>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</si>
  <si>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</si>
  <si>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</si>
  <si>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</si>
  <si>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</si>
  <si>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</si>
  <si>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</si>
  <si>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</si>
  <si>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</si>
  <si>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</si>
  <si>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</si>
  <si>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</si>
  <si>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</si>
  <si>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</si>
  <si>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</si>
  <si>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</si>
  <si>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</si>
  <si>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</si>
  <si>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</si>
  <si>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</si>
  <si>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</si>
  <si>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</si>
  <si>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</si>
  <si>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</si>
  <si>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</si>
  <si>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</si>
  <si>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</si>
  <si>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</si>
  <si>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</si>
  <si>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</si>
  <si>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</si>
  <si>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</si>
  <si>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</si>
  <si>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</si>
  <si>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</si>
  <si>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</si>
  <si>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</si>
  <si>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</si>
  <si>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</si>
  <si>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</si>
  <si>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</si>
  <si>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</si>
  <si>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</si>
  <si>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</si>
  <si>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</si>
  <si>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</si>
  <si>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</si>
  <si>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</si>
  <si>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</si>
  <si>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</si>
  <si>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</si>
  <si>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</si>
  <si>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</si>
  <si>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</si>
  <si>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</si>
  <si>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</si>
  <si>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</si>
  <si>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</si>
  <si>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</si>
  <si>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</si>
  <si>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</si>
  <si>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</si>
  <si>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</si>
  <si>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</si>
  <si>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</si>
  <si>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</si>
  <si>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</si>
  <si>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</si>
  <si>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</si>
  <si>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</si>
  <si>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</si>
  <si>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</si>
  <si>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</si>
  <si>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</si>
  <si>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</si>
  <si>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</si>
  <si>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</si>
  <si>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</si>
  <si>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</si>
  <si>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</si>
  <si>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</si>
  <si>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</si>
  <si>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</si>
  <si>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</si>
  <si>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</si>
  <si>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</si>
  <si>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</si>
  <si>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</si>
  <si>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</si>
  <si>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</si>
  <si>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</si>
  <si>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</si>
  <si>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</si>
  <si>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</si>
  <si>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</si>
  <si>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</si>
  <si>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</si>
  <si>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</si>
  <si>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</si>
  <si>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</si>
  <si>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</si>
  <si>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</si>
  <si>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</si>
  <si>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</si>
  <si>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</si>
  <si>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</si>
  <si>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</si>
  <si>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</si>
  <si>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</si>
  <si>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</si>
  <si>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</si>
  <si>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</si>
  <si>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</si>
  <si>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</si>
  <si>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</si>
  <si>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</si>
  <si>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</si>
  <si>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</si>
  <si>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</si>
  <si>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</si>
  <si>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</si>
  <si>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</si>
  <si>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</si>
  <si>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</si>
  <si>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</si>
  <si>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</si>
  <si>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</si>
  <si>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</si>
  <si>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</si>
  <si>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</si>
  <si>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</si>
  <si>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</si>
  <si>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</si>
  <si>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</si>
  <si>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</si>
  <si>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</si>
  <si>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</si>
  <si>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</si>
  <si>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</si>
  <si>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</si>
  <si>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</si>
  <si>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</si>
  <si>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</si>
  <si>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</si>
  <si>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</si>
  <si>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</si>
  <si>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</si>
  <si>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</si>
  <si>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</si>
  <si>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</si>
  <si>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</si>
  <si>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</si>
  <si>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</si>
  <si>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</si>
  <si>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</si>
  <si>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</si>
  <si>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</si>
  <si>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</si>
  <si>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</si>
  <si>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</si>
  <si>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</si>
  <si>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</si>
  <si>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</si>
  <si>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</si>
  <si>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</si>
  <si>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</si>
  <si>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</si>
  <si>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</si>
  <si>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</si>
  <si>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</si>
  <si>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</si>
  <si>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</si>
  <si>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</si>
  <si>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</si>
  <si>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</si>
  <si>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</si>
  <si>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</si>
  <si>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</si>
  <si>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</si>
  <si>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</si>
  <si>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</si>
  <si>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</si>
  <si>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</si>
  <si>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</si>
  <si>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</si>
  <si>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</si>
  <si>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</si>
  <si>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</si>
  <si>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</si>
  <si>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</si>
  <si>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</si>
  <si>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</si>
  <si>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</si>
  <si>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</si>
  <si>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</si>
  <si>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</si>
  <si>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</si>
  <si>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</si>
  <si>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</si>
  <si>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</si>
  <si>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</si>
  <si>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</si>
  <si>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</si>
  <si>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</si>
  <si>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</si>
  <si>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</si>
  <si>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</si>
  <si>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</si>
  <si>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</si>
  <si>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</si>
  <si>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</si>
  <si>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</si>
  <si>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</si>
  <si>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</si>
  <si>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</si>
  <si>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</si>
  <si>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</si>
  <si>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</si>
  <si>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</si>
  <si>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</si>
  <si>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</si>
  <si>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</si>
  <si>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</si>
  <si>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</si>
  <si>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</si>
  <si>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</si>
  <si>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</si>
  <si>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</si>
  <si>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</si>
  <si>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</si>
  <si>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</si>
  <si>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</si>
  <si>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</si>
  <si>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</si>
  <si>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</si>
  <si>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</si>
  <si>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</si>
  <si>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</si>
  <si>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</si>
  <si>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</si>
  <si>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</si>
  <si>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</si>
  <si>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</si>
  <si>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</si>
  <si>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</si>
  <si>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</si>
  <si>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</si>
  <si>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</si>
  <si>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</si>
  <si>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</si>
  <si>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</si>
  <si>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</si>
  <si>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</si>
  <si>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</si>
  <si>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</si>
  <si>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</si>
  <si>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</si>
  <si>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</si>
  <si>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</si>
  <si>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</si>
  <si>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</si>
  <si>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</si>
  <si>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</si>
  <si>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</si>
  <si>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</si>
  <si>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</si>
  <si>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</si>
  <si>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</si>
  <si>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</si>
  <si>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</si>
  <si>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</si>
  <si>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</si>
  <si>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</si>
  <si>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</si>
  <si>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</si>
  <si>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</si>
  <si>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</si>
  <si>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</si>
  <si>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</si>
  <si>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</si>
  <si>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</si>
  <si>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</si>
  <si>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</si>
  <si>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</si>
  <si>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</si>
  <si>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</si>
  <si>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</si>
  <si>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</si>
  <si>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</si>
  <si>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</si>
  <si>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</si>
  <si>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</si>
  <si>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</si>
  <si>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</si>
  <si>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</si>
  <si>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</si>
  <si>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</si>
  <si>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</si>
  <si>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</si>
  <si>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</si>
  <si>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</si>
  <si>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</si>
  <si>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</si>
  <si>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</si>
  <si>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</si>
  <si>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</si>
  <si>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</si>
  <si>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</si>
  <si>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</si>
  <si>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</si>
  <si>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</si>
  <si>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</si>
  <si>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</si>
  <si>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</si>
  <si>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</si>
  <si>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</si>
  <si>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</si>
  <si>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</si>
  <si>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</si>
  <si>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</si>
  <si>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</si>
  <si>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</si>
  <si>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</si>
  <si>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</si>
  <si>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</si>
  <si>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</si>
  <si>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</si>
  <si>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</si>
  <si>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</si>
  <si>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</si>
  <si>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</si>
  <si>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</si>
  <si>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</si>
  <si>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</si>
  <si>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</si>
  <si>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</si>
  <si>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</si>
  <si>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</si>
  <si>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</si>
  <si>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</si>
  <si>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</si>
  <si>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</si>
  <si>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</si>
  <si>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</si>
  <si>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</si>
  <si>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</si>
  <si>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</si>
  <si>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</si>
  <si>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</si>
  <si>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</si>
  <si>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</si>
  <si>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</si>
  <si>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</si>
  <si>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</si>
  <si>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</si>
  <si>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</si>
  <si>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</si>
  <si>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</si>
  <si>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</si>
  <si>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</si>
  <si>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</si>
  <si>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</si>
  <si>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</si>
  <si>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</si>
  <si>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</si>
  <si>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</si>
  <si>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</si>
  <si>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</si>
  <si>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</si>
  <si>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</si>
  <si>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</si>
  <si>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</si>
  <si>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</si>
  <si>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</si>
  <si>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</si>
  <si>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</si>
  <si>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</si>
  <si>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</si>
  <si>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</si>
  <si>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</si>
  <si>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</si>
  <si>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</si>
  <si>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</si>
  <si>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</si>
  <si>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</si>
  <si>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</si>
  <si>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</si>
  <si>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</si>
  <si>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</si>
  <si>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</si>
  <si>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</si>
  <si>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</si>
  <si>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</si>
  <si>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</si>
  <si>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</si>
  <si>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</si>
  <si>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</si>
  <si>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</si>
  <si>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</si>
  <si>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</si>
  <si>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</si>
  <si>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</si>
  <si>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</si>
  <si>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</si>
  <si>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</si>
  <si>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</si>
  <si>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</si>
  <si>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</si>
  <si>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</si>
  <si>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</si>
  <si>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</si>
  <si>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</si>
  <si>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</si>
  <si>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</si>
  <si>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</si>
  <si>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</si>
  <si>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</si>
  <si>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</si>
  <si>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</si>
  <si>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</si>
  <si>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</si>
  <si>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</si>
  <si>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</si>
  <si>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</si>
  <si>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</si>
  <si>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</si>
  <si>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</si>
  <si>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</si>
  <si>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</si>
  <si>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</si>
  <si>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</si>
  <si>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</si>
  <si>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</si>
  <si>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</si>
  <si>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</si>
  <si>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</si>
  <si>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</si>
  <si>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</si>
  <si>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</si>
  <si>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</si>
  <si>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</si>
  <si>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</si>
  <si>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</si>
  <si>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</si>
  <si>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</si>
  <si>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</si>
  <si>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</si>
  <si>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</si>
  <si>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</si>
  <si>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</si>
  <si>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</si>
  <si>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</si>
  <si>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</si>
  <si>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</si>
  <si>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</si>
  <si>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</si>
  <si>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</si>
  <si>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</si>
  <si>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</si>
  <si>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</si>
  <si>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</si>
  <si>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</si>
  <si>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</si>
  <si>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</si>
  <si>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</si>
  <si>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</si>
  <si>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</si>
  <si>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</si>
  <si>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</si>
  <si>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</si>
  <si>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</si>
  <si>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</si>
  <si>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</si>
  <si>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</si>
  <si>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</si>
  <si>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</si>
  <si>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</si>
  <si>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</si>
  <si>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</si>
  <si>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</si>
  <si>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</si>
  <si>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</si>
  <si>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</si>
  <si>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</si>
  <si>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</si>
  <si>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</si>
  <si>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</si>
  <si>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</si>
  <si>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</si>
  <si>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</si>
  <si>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</si>
  <si>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</si>
  <si>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</si>
  <si>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</si>
  <si>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</si>
  <si>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</si>
  <si>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</si>
  <si>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</si>
  <si>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</si>
  <si>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</si>
  <si>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</si>
  <si>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</si>
  <si>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</si>
  <si>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</si>
  <si>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</si>
  <si>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</si>
  <si>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</si>
  <si>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</si>
  <si>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</si>
  <si>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</si>
  <si>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</si>
  <si>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</si>
  <si>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</si>
  <si>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</si>
  <si>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</si>
  <si>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</si>
  <si>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</si>
  <si>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</si>
  <si>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</si>
  <si>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</si>
  <si>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</si>
  <si>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</si>
  <si>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</si>
  <si>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</si>
  <si>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</si>
  <si>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</si>
  <si>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</si>
  <si>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</si>
  <si>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</si>
  <si>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</si>
  <si>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</si>
  <si>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</si>
  <si>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</si>
  <si>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</si>
  <si>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</si>
  <si>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</si>
  <si>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</si>
  <si>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</si>
  <si>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</si>
  <si>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</si>
  <si>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</si>
  <si>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</si>
  <si>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</si>
  <si>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</si>
  <si>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</si>
  <si>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</si>
  <si>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</si>
  <si>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</si>
  <si>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</si>
  <si>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</si>
  <si>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</si>
  <si>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</si>
  <si>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</si>
  <si>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</si>
  <si>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</si>
  <si>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</si>
  <si>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</si>
  <si>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</si>
  <si>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</si>
  <si>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</si>
  <si>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</si>
  <si>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</si>
  <si>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</si>
  <si>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</si>
  <si>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</si>
  <si>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</si>
  <si>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</si>
  <si>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</si>
  <si>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</si>
  <si>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</si>
  <si>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</si>
  <si>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</si>
  <si>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</si>
  <si>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</si>
  <si>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</si>
  <si>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</si>
  <si>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</si>
  <si>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</si>
  <si>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</si>
  <si>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</si>
  <si>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</si>
  <si>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</si>
  <si>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</si>
  <si>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</si>
  <si>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</si>
  <si>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</si>
  <si>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</si>
  <si>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</si>
  <si>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</si>
  <si>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</si>
  <si>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</si>
  <si>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</si>
  <si>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</si>
  <si>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</si>
  <si>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</si>
  <si>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</si>
  <si>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</si>
  <si>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</si>
  <si>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</si>
  <si>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</si>
  <si>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</si>
  <si>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</si>
  <si>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</si>
  <si>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</si>
  <si>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</si>
  <si>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</si>
  <si>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</si>
  <si>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</si>
  <si>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</si>
  <si>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</si>
  <si>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</si>
  <si>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</si>
  <si>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</si>
  <si>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</si>
  <si>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</si>
  <si>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</si>
  <si>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</si>
  <si>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</si>
  <si>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</si>
  <si>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</si>
  <si>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</si>
  <si>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</si>
  <si>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</si>
  <si>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</si>
  <si>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</si>
  <si>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</si>
  <si>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</si>
  <si>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</si>
  <si>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</si>
  <si>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</si>
  <si>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</si>
  <si>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</si>
  <si>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</si>
  <si>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</si>
  <si>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</si>
  <si>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</si>
  <si>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</si>
  <si>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</si>
  <si>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</si>
  <si>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</si>
  <si>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</si>
  <si>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</si>
  <si>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</si>
  <si>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</si>
  <si>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</si>
  <si>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</si>
  <si>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</si>
  <si>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</si>
  <si>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</si>
  <si>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</si>
  <si>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</si>
  <si>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</si>
  <si>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</si>
  <si>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</si>
  <si>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</si>
  <si>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</si>
  <si>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</si>
  <si>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</si>
  <si>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</si>
  <si>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</si>
  <si>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</si>
  <si>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</si>
  <si>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</si>
  <si>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</si>
  <si>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</si>
  <si>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</si>
  <si>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</si>
  <si>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</si>
  <si>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</si>
  <si>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</si>
  <si>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</si>
  <si>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</si>
  <si>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</si>
  <si>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</si>
  <si>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</si>
  <si>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</si>
  <si>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</si>
  <si>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</si>
  <si>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</si>
  <si>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</si>
  <si>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</si>
  <si>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</si>
  <si>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</si>
  <si>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</si>
  <si>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</si>
  <si>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</si>
  <si>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</si>
  <si>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</si>
  <si>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</si>
  <si>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</si>
  <si>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</si>
  <si>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</si>
  <si>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</si>
  <si>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</si>
  <si>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</si>
  <si>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</si>
  <si>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</si>
  <si>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</si>
  <si>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</si>
  <si>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</si>
  <si>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</si>
  <si>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</si>
  <si>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</si>
  <si>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</si>
  <si>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</si>
  <si>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</si>
  <si>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</si>
  <si>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</si>
  <si>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</si>
  <si>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</si>
  <si>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</si>
  <si>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</si>
  <si>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</si>
  <si>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</si>
  <si>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</si>
  <si>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</si>
  <si>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</si>
  <si>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</si>
  <si>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</si>
  <si>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</si>
  <si>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</si>
  <si>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</si>
  <si>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</si>
  <si>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</si>
  <si>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</si>
  <si>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</si>
  <si>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</si>
  <si>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</si>
  <si>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</si>
  <si>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</si>
  <si>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</si>
  <si>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</si>
  <si>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</si>
  <si>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</si>
  <si>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</si>
  <si>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</si>
  <si>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</si>
  <si>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</si>
  <si>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</si>
  <si>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</si>
  <si>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</si>
  <si>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</si>
  <si>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</si>
  <si>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</si>
  <si>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</si>
  <si>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</si>
  <si>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</si>
  <si>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</si>
  <si>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</si>
  <si>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</si>
  <si>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</si>
  <si>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</si>
  <si>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</si>
  <si>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</si>
  <si>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</si>
  <si>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</si>
  <si>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</si>
  <si>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</si>
  <si>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</si>
  <si>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</si>
  <si>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</si>
  <si>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</si>
  <si>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</si>
  <si>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</si>
  <si>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</si>
  <si>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</si>
  <si>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</si>
  <si>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</si>
  <si>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</si>
  <si>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</si>
  <si>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</si>
  <si>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</si>
  <si>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</si>
  <si>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</si>
  <si>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</si>
  <si>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</si>
  <si>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</si>
  <si>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</si>
  <si>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</si>
  <si>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</si>
  <si>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</si>
  <si>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</si>
  <si>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</si>
  <si>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</si>
  <si>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</si>
  <si>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</si>
  <si>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</si>
  <si>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</si>
  <si>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</si>
  <si>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</si>
  <si>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</si>
  <si>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</si>
  <si>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</si>
  <si>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</si>
  <si>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</si>
  <si>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</si>
  <si>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</si>
  <si>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</si>
  <si>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</si>
  <si>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</si>
  <si>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</si>
  <si>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</si>
  <si>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</si>
  <si>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</si>
  <si>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</si>
  <si>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</si>
  <si>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</si>
  <si>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</si>
  <si>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</si>
  <si>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</si>
  <si>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</si>
  <si>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</si>
  <si>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</si>
  <si>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</si>
  <si>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</si>
  <si>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</si>
  <si>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</si>
  <si>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</si>
  <si>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</si>
  <si>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</si>
  <si>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</si>
  <si>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</si>
  <si>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</si>
  <si>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</si>
  <si>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</si>
  <si>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</si>
  <si>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</si>
  <si>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</si>
  <si>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</si>
  <si>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</si>
  <si>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</si>
  <si>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</si>
  <si>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</si>
  <si>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</si>
  <si>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</si>
  <si>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</si>
  <si>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</si>
  <si>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</si>
  <si>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</si>
  <si>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</si>
  <si>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</si>
  <si>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</si>
  <si>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</si>
  <si>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</si>
  <si>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</si>
  <si>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</si>
  <si>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</si>
  <si>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</si>
  <si>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</si>
  <si>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</si>
  <si>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</si>
  <si>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</si>
  <si>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</si>
  <si>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</si>
  <si>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</si>
  <si>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</si>
  <si>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</si>
  <si>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</si>
  <si>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</si>
  <si>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</si>
  <si>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</si>
  <si>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</si>
  <si>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</si>
  <si>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</si>
  <si>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</si>
  <si>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</si>
  <si>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</si>
  <si>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</si>
  <si>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</si>
  <si>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</si>
  <si>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</si>
  <si>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</si>
  <si>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</si>
  <si>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</si>
  <si>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</si>
  <si>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</si>
  <si>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</si>
  <si>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</si>
  <si>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</si>
  <si>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</si>
  <si>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</si>
  <si>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</si>
  <si>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</si>
  <si>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</si>
  <si>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</si>
  <si>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</si>
  <si>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</si>
  <si>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</si>
  <si>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</si>
  <si>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</si>
  <si>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</si>
  <si>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</si>
  <si>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</si>
  <si>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</si>
  <si>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</si>
  <si>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</si>
  <si>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</si>
  <si>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</si>
  <si>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</si>
  <si>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</si>
  <si>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</si>
  <si>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</si>
  <si>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</si>
  <si>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</si>
  <si>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</si>
  <si>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</si>
  <si>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</si>
  <si>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</si>
  <si>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</si>
  <si>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</si>
  <si>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</si>
  <si>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</si>
  <si>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</si>
  <si>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</si>
  <si>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</si>
  <si>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</si>
  <si>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</si>
  <si>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</si>
  <si>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</si>
  <si>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</si>
  <si>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</si>
  <si>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</si>
  <si>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</si>
  <si>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</si>
  <si>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</si>
  <si>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</si>
  <si>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</si>
  <si>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</si>
  <si>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</si>
  <si>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</si>
  <si>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</si>
  <si>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</si>
  <si>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</si>
  <si>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</si>
  <si>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</si>
  <si>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</si>
  <si>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</si>
  <si>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</si>
  <si>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</si>
  <si>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</si>
  <si>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</si>
  <si>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</si>
  <si>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</si>
  <si>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</si>
  <si>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</si>
  <si>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</si>
  <si>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</si>
  <si>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</si>
  <si>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</si>
  <si>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</si>
  <si>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</si>
  <si>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</si>
  <si>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</si>
  <si>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</si>
  <si>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</si>
  <si>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</si>
  <si>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</si>
  <si>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</si>
  <si>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</si>
  <si>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</si>
  <si>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</si>
  <si>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</si>
  <si>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</si>
  <si>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</si>
  <si>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</si>
  <si>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</si>
  <si>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</si>
  <si>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</si>
  <si>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</si>
  <si>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</si>
  <si>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</si>
  <si>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</si>
  <si>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</si>
  <si>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</si>
  <si>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</si>
  <si>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</si>
  <si>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</si>
  <si>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</si>
  <si>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</si>
  <si>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</si>
  <si>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</si>
  <si>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</si>
  <si>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</si>
  <si>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</si>
  <si>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</si>
  <si>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</si>
  <si>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</si>
  <si>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</si>
  <si>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</si>
  <si>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</si>
  <si>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</si>
  <si>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</si>
  <si>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</si>
  <si>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</si>
  <si>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</si>
  <si>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</si>
  <si>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</si>
  <si>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</si>
  <si>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</si>
  <si>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</si>
  <si>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</si>
  <si>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</si>
  <si>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</si>
  <si>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</si>
  <si>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</si>
  <si>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</si>
  <si>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</si>
  <si>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</si>
  <si>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</si>
  <si>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</si>
  <si>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</si>
  <si>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</si>
  <si>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</si>
  <si>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</si>
  <si>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</si>
  <si>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</si>
  <si>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</si>
  <si>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</si>
  <si>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</si>
  <si>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</si>
  <si>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</si>
  <si>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</si>
  <si>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</si>
  <si>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</si>
  <si>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</si>
  <si>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</si>
  <si>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</si>
  <si>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</si>
  <si>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</si>
  <si>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</si>
  <si>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</si>
  <si>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</si>
  <si>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</si>
  <si>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</si>
  <si>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</si>
  <si>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</si>
  <si>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</si>
  <si>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</si>
  <si>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</si>
  <si>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</si>
  <si>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</si>
  <si>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</si>
  <si>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</si>
  <si>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</si>
  <si>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</si>
  <si>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</si>
  <si>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</si>
  <si>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</si>
  <si>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</si>
  <si>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</si>
  <si>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</si>
  <si>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</si>
  <si>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</si>
  <si>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</si>
  <si>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</si>
  <si>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</si>
  <si>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</si>
  <si>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</si>
  <si>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</si>
  <si>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</si>
  <si>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</si>
  <si>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</si>
  <si>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</si>
  <si>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</si>
  <si>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</si>
  <si>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</si>
  <si>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</si>
  <si>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</si>
  <si>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</si>
  <si>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</si>
  <si>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</si>
  <si>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</si>
  <si>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</si>
  <si>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</si>
  <si>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</si>
  <si>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</si>
  <si>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</si>
  <si>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</si>
  <si>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</si>
  <si>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</si>
  <si>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</si>
  <si>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</si>
  <si>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</si>
  <si>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</si>
  <si>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</si>
  <si>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</si>
  <si>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</si>
  <si>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</si>
  <si>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</si>
  <si>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</si>
  <si>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</si>
  <si>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</si>
  <si>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</si>
  <si>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</si>
  <si>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</si>
  <si>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</si>
  <si>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</si>
  <si>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</si>
  <si>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</si>
  <si>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</si>
  <si>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</si>
  <si>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</si>
  <si>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</si>
  <si>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</si>
  <si>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</si>
  <si>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</si>
  <si>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</si>
  <si>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</si>
  <si>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</si>
  <si>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</si>
  <si>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</si>
  <si>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</si>
  <si>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</si>
  <si>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</si>
  <si>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</si>
  <si>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</si>
  <si>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</si>
  <si>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</si>
  <si>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</si>
  <si>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</si>
  <si>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</si>
  <si>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</si>
  <si>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</si>
  <si>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</si>
  <si>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</si>
  <si>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</si>
  <si>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</si>
  <si>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</si>
  <si>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</si>
  <si>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</si>
  <si>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</si>
  <si>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</si>
  <si>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</si>
  <si>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</si>
  <si>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</si>
  <si>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</si>
  <si>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</si>
  <si>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</si>
  <si>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</si>
  <si>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</si>
  <si>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</si>
  <si>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</si>
  <si>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</si>
  <si>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</si>
  <si>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</si>
  <si>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</si>
  <si>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</si>
  <si>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</si>
  <si>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</si>
  <si>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</si>
  <si>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</si>
  <si>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</si>
  <si>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</si>
  <si>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</si>
  <si>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</si>
  <si>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</si>
  <si>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</si>
  <si>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</si>
  <si>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</si>
  <si>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</si>
  <si>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</si>
  <si>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</si>
  <si>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</si>
  <si>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</si>
  <si>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</si>
  <si>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</si>
  <si>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</si>
  <si>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</si>
  <si>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</si>
  <si>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</si>
  <si>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</si>
  <si>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</si>
  <si>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</si>
  <si>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</si>
  <si>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</si>
  <si>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</si>
  <si>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</si>
  <si>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</si>
  <si>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</si>
  <si>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</si>
  <si>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</si>
  <si>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</si>
  <si>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</si>
  <si>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</si>
  <si>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</si>
  <si>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</si>
  <si>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</si>
  <si>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</si>
  <si>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</si>
  <si>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</si>
  <si>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</si>
  <si>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</si>
  <si>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</si>
  <si>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</si>
  <si>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</si>
  <si>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</si>
  <si>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</si>
  <si>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</si>
  <si>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</si>
  <si>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</si>
  <si>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</si>
  <si>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</si>
  <si>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</si>
  <si>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</si>
  <si>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</si>
  <si>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</si>
  <si>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</si>
  <si>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</si>
  <si>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</si>
  <si>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</si>
  <si>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</si>
  <si>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</si>
  <si>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</si>
  <si>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</si>
  <si>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</si>
  <si>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</si>
  <si>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</si>
  <si>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</si>
  <si>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</si>
  <si>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</si>
  <si>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</si>
  <si>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</si>
  <si>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</si>
  <si>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</si>
  <si>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</si>
  <si>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</si>
  <si>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</si>
  <si>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</si>
  <si>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</si>
  <si>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</si>
  <si>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</si>
  <si>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</si>
  <si>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</si>
  <si>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</si>
  <si>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</si>
  <si>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</si>
  <si>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</si>
  <si>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</si>
  <si>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</si>
  <si>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</si>
  <si>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</si>
  <si>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</si>
  <si>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</si>
  <si>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</si>
  <si>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</si>
  <si>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</si>
  <si>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</si>
  <si>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</si>
  <si>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</si>
  <si>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</si>
  <si>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</si>
  <si>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</si>
  <si>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</si>
  <si>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</si>
  <si>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</si>
  <si>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</si>
  <si>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</si>
  <si>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</si>
  <si>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</si>
  <si>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</si>
  <si>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</si>
  <si>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</si>
  <si>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</si>
  <si>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</si>
  <si>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</si>
  <si>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</si>
  <si>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</si>
  <si>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</si>
  <si>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</si>
  <si>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</si>
  <si>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</si>
  <si>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</si>
  <si>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</si>
  <si>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</si>
  <si>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</si>
  <si>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</si>
  <si>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</si>
  <si>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</si>
  <si>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</si>
  <si>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</si>
  <si>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</si>
  <si>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</si>
  <si>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</si>
  <si>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</si>
  <si>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</si>
  <si>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</si>
  <si>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</si>
  <si>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</si>
  <si>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</si>
  <si>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</si>
  <si>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</si>
  <si>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</si>
  <si>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</si>
  <si>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</si>
  <si>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</si>
  <si>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</si>
  <si>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</si>
  <si>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</si>
  <si>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</si>
  <si>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</si>
  <si>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</si>
  <si>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</si>
  <si>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</si>
  <si>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</si>
  <si>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</si>
  <si>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</si>
  <si>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</si>
  <si>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</si>
  <si>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</si>
  <si>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</si>
  <si>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</si>
  <si>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</si>
  <si>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</si>
  <si>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</si>
  <si>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</si>
  <si>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</si>
  <si>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</si>
  <si>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</si>
  <si>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</si>
  <si>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</si>
  <si>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</si>
  <si>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</si>
  <si>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</si>
  <si>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</si>
  <si>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</si>
  <si>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</si>
  <si>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</si>
  <si>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</si>
  <si>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</si>
  <si>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</si>
  <si>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</si>
  <si>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</si>
  <si>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</si>
  <si>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</si>
  <si>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</si>
  <si>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</si>
  <si>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</si>
  <si>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</si>
  <si>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</si>
  <si>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</si>
  <si>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</si>
  <si>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</si>
  <si>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</si>
  <si>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</si>
  <si>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</si>
  <si>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</si>
  <si>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</si>
  <si>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</si>
  <si>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</si>
  <si>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</si>
  <si>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</si>
  <si>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</si>
  <si>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</si>
  <si>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</si>
  <si>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</si>
  <si>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</si>
  <si>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</si>
  <si>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</si>
  <si>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</si>
  <si>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</si>
  <si>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</si>
  <si>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</si>
  <si>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</si>
  <si>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</si>
  <si>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</si>
  <si>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</si>
  <si>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</si>
  <si>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</si>
  <si>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</si>
  <si>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</si>
  <si>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</si>
  <si>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</si>
  <si>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</si>
  <si>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</si>
  <si>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</si>
  <si>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</si>
  <si>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</si>
  <si>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</si>
  <si>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</si>
  <si>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</si>
  <si>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</si>
  <si>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</si>
  <si>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</si>
  <si>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</si>
  <si>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</si>
  <si>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</si>
  <si>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</si>
  <si>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</si>
  <si>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</si>
  <si>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</si>
  <si>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</si>
  <si>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</si>
  <si>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</si>
  <si>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</si>
  <si>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</si>
  <si>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</si>
  <si>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</si>
  <si>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</si>
  <si>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</si>
  <si>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</si>
  <si>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</si>
  <si>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</si>
  <si>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</si>
  <si>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</si>
  <si>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</si>
  <si>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</si>
  <si>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</si>
  <si>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</si>
  <si>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</si>
  <si>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</si>
  <si>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</si>
  <si>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</si>
  <si>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</si>
  <si>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</si>
  <si>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</si>
  <si>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</si>
  <si>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</si>
  <si>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</si>
  <si>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</si>
  <si>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</si>
  <si>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</si>
  <si>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</si>
  <si>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</si>
  <si>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</si>
  <si>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</si>
  <si>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</si>
  <si>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</si>
  <si>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</si>
  <si>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</si>
  <si>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</si>
  <si>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</si>
  <si>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</si>
  <si>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</si>
  <si>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</si>
  <si>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</si>
  <si>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</si>
  <si>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</si>
  <si>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</si>
  <si>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</si>
  <si>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</si>
  <si>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</si>
  <si>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</si>
  <si>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</si>
  <si>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</si>
  <si>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</si>
  <si>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</si>
  <si>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</si>
  <si>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</si>
  <si>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</si>
  <si>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</si>
  <si>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</si>
  <si>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</si>
  <si>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</si>
  <si>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</si>
  <si>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</si>
  <si>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</si>
  <si>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</si>
  <si>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</si>
  <si>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</si>
  <si>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</si>
  <si>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</si>
  <si>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</si>
  <si>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</si>
  <si>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</si>
  <si>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</si>
  <si>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</si>
  <si>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</si>
  <si>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</si>
  <si>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</si>
  <si>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</si>
  <si>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</si>
  <si>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</si>
  <si>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</si>
  <si>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</si>
  <si>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</si>
  <si>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</si>
  <si>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</si>
  <si>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</si>
  <si>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</si>
  <si>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</si>
  <si>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</si>
  <si>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</si>
  <si>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</si>
  <si>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</si>
  <si>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</si>
  <si>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</si>
  <si>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</si>
  <si>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</si>
  <si>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</si>
  <si>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</si>
  <si>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</si>
  <si>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</si>
  <si>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</si>
  <si>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</si>
  <si>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</si>
  <si>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</si>
  <si>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</si>
  <si>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</si>
  <si>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</si>
  <si>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</si>
  <si>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</si>
  <si>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</si>
  <si>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</si>
  <si>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</si>
  <si>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</si>
  <si>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</si>
  <si>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</si>
  <si>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</si>
  <si>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</si>
  <si>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</si>
  <si>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</si>
  <si>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</si>
  <si>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</si>
  <si>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</si>
  <si>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</si>
  <si>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</si>
  <si>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</si>
  <si>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</si>
  <si>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</si>
  <si>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</si>
  <si>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</si>
  <si>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</si>
  <si>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</si>
  <si>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</si>
  <si>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</si>
  <si>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</si>
  <si>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</si>
  <si>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</si>
  <si>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</si>
  <si>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</si>
  <si>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</si>
  <si>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</si>
  <si>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</si>
  <si>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</si>
  <si>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</si>
  <si>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</si>
  <si>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</si>
  <si>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</si>
  <si>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</si>
  <si>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</si>
  <si>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</si>
  <si>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</si>
  <si>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</si>
  <si>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</si>
  <si>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</si>
  <si>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</si>
  <si>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</si>
  <si>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</si>
  <si>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</si>
  <si>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</si>
  <si>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</si>
  <si>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</si>
  <si>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</si>
  <si>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</si>
  <si>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</si>
  <si>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</si>
  <si>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</si>
  <si>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</si>
  <si>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</si>
  <si>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</si>
  <si>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</si>
  <si>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</si>
  <si>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</si>
  <si>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</si>
  <si>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</si>
  <si>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</si>
  <si>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</si>
  <si>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</si>
  <si>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</si>
  <si>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</si>
  <si>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</si>
  <si>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</si>
  <si>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</si>
  <si>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</si>
  <si>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</si>
  <si>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</si>
  <si>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</si>
  <si>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</si>
  <si>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</si>
  <si>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</si>
  <si>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</si>
  <si>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</si>
  <si>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</si>
  <si>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</si>
  <si>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</si>
  <si>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</si>
  <si>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</si>
  <si>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</si>
  <si>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</si>
  <si>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</si>
  <si>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</si>
  <si>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</si>
  <si>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</si>
  <si>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</si>
  <si>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</si>
  <si>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</si>
  <si>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</si>
  <si>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</si>
  <si>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</si>
  <si>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</si>
  <si>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</si>
  <si>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</si>
  <si>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</si>
  <si>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</si>
  <si>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</si>
  <si>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</si>
  <si>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</si>
  <si>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</si>
  <si>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</si>
  <si>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</si>
  <si>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</si>
  <si>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</si>
  <si>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</si>
  <si>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</si>
  <si>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</si>
  <si>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</si>
  <si>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</si>
  <si>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</si>
  <si>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</si>
  <si>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</si>
  <si>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</si>
  <si>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</si>
  <si>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</si>
  <si>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</si>
  <si>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</si>
  <si>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</si>
  <si>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</si>
  <si>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</si>
  <si>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</si>
  <si>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</si>
  <si>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</si>
  <si>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</si>
  <si>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</si>
  <si>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</si>
  <si>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</si>
  <si>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</si>
  <si>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</si>
  <si>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</si>
  <si>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</si>
  <si>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</si>
  <si>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</si>
  <si>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</si>
  <si>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</si>
  <si>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</si>
  <si>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</si>
  <si>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</si>
  <si>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</si>
  <si>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</si>
  <si>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</si>
  <si>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</si>
  <si>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</si>
  <si>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</si>
  <si>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</si>
  <si>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</si>
  <si>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</si>
  <si>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</si>
  <si>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</si>
  <si>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</si>
  <si>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</si>
  <si>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</si>
  <si>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</si>
  <si>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</si>
  <si>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</si>
  <si>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</si>
  <si>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</si>
  <si>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</si>
  <si>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</si>
  <si>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</si>
  <si>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</si>
  <si>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</si>
  <si>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</si>
  <si>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</si>
  <si>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</si>
  <si>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</si>
  <si>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</si>
  <si>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</si>
  <si>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</si>
  <si>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</si>
  <si>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</si>
  <si>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</si>
  <si>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</si>
  <si>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</si>
  <si>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</si>
  <si>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</si>
  <si>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</si>
  <si>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</si>
  <si>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</si>
  <si>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</si>
  <si>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</si>
  <si>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</si>
  <si>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</si>
  <si>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</si>
  <si>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</si>
  <si>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</si>
  <si>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</si>
  <si>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</si>
  <si>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</si>
  <si>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</si>
  <si>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</si>
  <si>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</si>
  <si>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</si>
  <si>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</si>
  <si>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</si>
  <si>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</si>
  <si>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</si>
  <si>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</si>
  <si>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</si>
  <si>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</si>
  <si>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</si>
  <si>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</si>
  <si>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</si>
  <si>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</si>
  <si>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</si>
  <si>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</si>
  <si>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</si>
  <si>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</si>
  <si>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</si>
  <si>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</si>
  <si>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</si>
  <si>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</si>
  <si>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</si>
  <si>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</si>
  <si>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</si>
  <si>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</si>
  <si>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</si>
  <si>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</si>
  <si>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</si>
  <si>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</si>
  <si>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</si>
  <si>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</si>
  <si>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</si>
  <si>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</si>
  <si>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</si>
  <si>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</si>
  <si>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</si>
  <si>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</si>
  <si>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</si>
  <si>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</si>
  <si>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</si>
  <si>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</si>
  <si>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</si>
  <si>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</si>
  <si>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</si>
  <si>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</si>
  <si>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</si>
  <si>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</si>
  <si>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</si>
  <si>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</si>
  <si>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</si>
  <si>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</si>
  <si>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</si>
  <si>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</si>
  <si>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</si>
  <si>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</si>
  <si>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</si>
  <si>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</si>
  <si>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</si>
  <si>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</si>
  <si>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</si>
  <si>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</si>
  <si>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</si>
  <si>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</si>
  <si>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</si>
  <si>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</si>
  <si>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</si>
  <si>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</si>
  <si>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</si>
  <si>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</si>
  <si>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</si>
  <si>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</si>
  <si>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</si>
  <si>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</si>
  <si>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</si>
  <si>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</si>
  <si>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</si>
  <si>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</si>
  <si>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</si>
  <si>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</si>
  <si>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</si>
  <si>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</si>
  <si>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</si>
  <si>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</si>
  <si>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</si>
  <si>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</si>
  <si>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</si>
  <si>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</si>
  <si>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</si>
  <si>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</si>
  <si>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</si>
  <si>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</si>
  <si>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</si>
  <si>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</si>
  <si>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</si>
  <si>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</si>
  <si>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</si>
  <si>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</si>
  <si>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</si>
  <si>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</si>
  <si>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</si>
  <si>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</si>
  <si>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</si>
  <si>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</si>
  <si>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</si>
  <si>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</si>
  <si>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</si>
  <si>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</si>
  <si>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</si>
  <si>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</si>
  <si>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</si>
  <si>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</si>
  <si>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</si>
  <si>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</si>
  <si>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</si>
  <si>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</si>
  <si>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</si>
  <si>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</si>
  <si>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</si>
  <si>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</si>
  <si>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</si>
  <si>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</si>
  <si>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</si>
  <si>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</si>
  <si>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</si>
  <si>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</si>
  <si>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</si>
  <si>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</si>
  <si>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</si>
  <si>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</si>
  <si>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</si>
  <si>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</si>
  <si>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</si>
  <si>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</si>
  <si>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</si>
  <si>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</si>
  <si>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</si>
  <si>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</si>
  <si>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</si>
  <si>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</si>
  <si>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</si>
  <si>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</si>
  <si>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</si>
  <si>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</si>
  <si>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</si>
  <si>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</si>
  <si>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</si>
  <si>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</si>
  <si>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</si>
  <si>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</si>
  <si>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</si>
  <si>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</si>
  <si>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</si>
  <si>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</si>
  <si>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</si>
  <si>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</si>
  <si>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</si>
  <si>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</si>
  <si>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</si>
  <si>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</si>
  <si>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</si>
  <si>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</si>
  <si>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</si>
  <si>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</si>
  <si>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</si>
  <si>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</si>
  <si>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</si>
  <si>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</si>
  <si>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</si>
  <si>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</si>
  <si>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</si>
  <si>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</si>
  <si>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</si>
  <si>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</si>
  <si>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</si>
  <si>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</si>
  <si>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</si>
  <si>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</si>
  <si>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</si>
  <si>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</si>
  <si>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</si>
  <si>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</si>
  <si>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</si>
  <si>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</si>
  <si>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</si>
  <si>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</si>
  <si>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</si>
  <si>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</si>
  <si>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</si>
  <si>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</si>
  <si>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</si>
  <si>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</si>
  <si>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</si>
  <si>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</si>
  <si>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</si>
  <si>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</si>
  <si>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</si>
  <si>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</si>
  <si>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</si>
  <si>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</si>
  <si>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</si>
  <si>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</si>
  <si>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</si>
  <si>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</si>
  <si>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</si>
  <si>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</si>
  <si>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</si>
  <si>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</si>
  <si>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</si>
  <si>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</si>
  <si>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</si>
  <si>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</si>
  <si>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</si>
  <si>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</si>
  <si>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</si>
  <si>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</si>
  <si>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</si>
  <si>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</si>
  <si>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</si>
  <si>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</si>
  <si>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</si>
  <si>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</si>
  <si>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</si>
  <si>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</si>
  <si>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</si>
  <si>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</si>
  <si>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</si>
  <si>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</si>
  <si>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</si>
  <si>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</si>
  <si>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</si>
  <si>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</si>
  <si>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</si>
  <si>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</si>
  <si>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</si>
  <si>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</si>
  <si>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</si>
  <si>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</si>
  <si>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</si>
  <si>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</si>
  <si>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</si>
  <si>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</si>
  <si>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</si>
  <si>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</si>
  <si>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</si>
  <si>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</si>
  <si>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</si>
  <si>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</si>
  <si>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</si>
  <si>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</si>
  <si>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</si>
  <si>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</si>
  <si>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</si>
  <si>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</si>
  <si>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</si>
  <si>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</si>
  <si>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</si>
  <si>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</si>
  <si>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</si>
  <si>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</si>
  <si>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</si>
  <si>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</si>
  <si>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</si>
  <si>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</si>
  <si>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</si>
  <si>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</si>
  <si>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</si>
  <si>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</si>
  <si>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</si>
  <si>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</si>
  <si>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</si>
  <si>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</si>
  <si>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</si>
  <si>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</si>
  <si>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</si>
  <si>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</si>
  <si>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</si>
  <si>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</si>
  <si>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</si>
  <si>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</si>
  <si>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</si>
  <si>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</si>
  <si>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</si>
  <si>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</si>
  <si>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</si>
  <si>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</si>
  <si>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</si>
  <si>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</si>
  <si>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</si>
  <si>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</si>
  <si>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</si>
  <si>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</si>
  <si>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</si>
  <si>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</si>
  <si>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</si>
  <si>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</si>
  <si>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</si>
  <si>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</si>
  <si>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</si>
  <si>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</si>
  <si>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</si>
  <si>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</si>
  <si>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</si>
  <si>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</si>
  <si>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</si>
  <si>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</si>
  <si>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</si>
  <si>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</si>
  <si>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</si>
  <si>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</si>
  <si>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</si>
  <si>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</si>
  <si>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</si>
  <si>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</si>
  <si>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</si>
  <si>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</si>
  <si>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</si>
  <si>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</si>
  <si>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</si>
  <si>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</si>
  <si>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</si>
  <si>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</si>
  <si>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</si>
  <si>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</si>
  <si>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</si>
  <si>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</si>
  <si>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</si>
  <si>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</si>
  <si>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</si>
  <si>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</si>
  <si>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</si>
  <si>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</si>
  <si>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</si>
  <si>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</si>
  <si>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</si>
  <si>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</si>
  <si>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</si>
  <si>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</si>
  <si>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</si>
  <si>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</si>
  <si>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</si>
  <si>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</si>
  <si>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</si>
  <si>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</si>
  <si>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</si>
  <si>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</si>
  <si>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</si>
  <si>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</si>
  <si>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</si>
  <si>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</si>
  <si>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</si>
  <si>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</si>
  <si>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</si>
  <si>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</si>
  <si>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</si>
  <si>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</si>
  <si>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</si>
  <si>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</si>
  <si>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</si>
  <si>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</si>
  <si>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</si>
  <si>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</si>
  <si>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</si>
  <si>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</si>
  <si>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</si>
  <si>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</si>
  <si>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</si>
  <si>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</si>
  <si>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</si>
  <si>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</si>
  <si>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</si>
  <si>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</si>
  <si>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</si>
  <si>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</si>
  <si>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</si>
  <si>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</si>
  <si>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</si>
  <si>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</si>
  <si>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</si>
  <si>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</si>
  <si>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</si>
  <si>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</si>
  <si>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</si>
  <si>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</si>
  <si>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</si>
  <si>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</si>
  <si>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</si>
  <si>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</si>
  <si>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</si>
  <si>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</si>
  <si>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</si>
  <si>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</si>
  <si>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</si>
  <si>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</si>
  <si>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</si>
  <si>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</si>
  <si>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DJEČJI VRTIĆ NEVEN ROVINJ-ROVIGNO</t>
  </si>
  <si>
    <t>FONTERA 31</t>
  </si>
  <si>
    <t>TATJANA BILIĆ</t>
  </si>
  <si>
    <t>052811217</t>
  </si>
  <si>
    <t>052830386</t>
  </si>
  <si>
    <t>racunovodstvo@dv-neven.hr</t>
  </si>
  <si>
    <t>informacije@dv-neven.hr</t>
  </si>
  <si>
    <t>SANDRA ORBANIĆ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</si>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</sst>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14855743</v>
      </c>
      <c r="D2" s="63">
        <f>PRRAS!E12</f>
        <v>15805319</v>
      </c>
      <c r="E2" s="63"/>
      <c r="F2" s="63"/>
      <c r="G2" s="64">
        <f t="shared" ref="G2:G65" si="0">(B2/1000)*(C2*1+D2*2)</f>
        <v>46466.381000000001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34547</v>
      </c>
      <c r="L10" s="50">
        <f>INT(VALUE(RefStr!B6))</f>
        <v>34547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03075443</v>
      </c>
      <c r="L11" s="50">
        <f>INT(VALUE(RefStr!B8))</f>
        <v>3075443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DJEČJI VRTIĆ NEVEN ROVINJ-ROVIGNO</v>
      </c>
      <c r="L12" s="50">
        <f>LEN(Skriveni!K12)</f>
        <v>33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52210</v>
      </c>
      <c r="L13" s="50">
        <f>INT(VALUE(RefStr!B12))</f>
        <v>52210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ROVINJ</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FONTERA 31</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8510</v>
      </c>
      <c r="L17" s="50">
        <f>INT(VALUE(RefStr!B18))</f>
        <v>8510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374</v>
      </c>
      <c r="L19" s="50">
        <f>INT(VALUE(RefStr!B22))</f>
        <v>374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93117098651</v>
      </c>
      <c r="L21" s="50">
        <f>INT(VALUE(RefStr!K14))</f>
        <v>93117098651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TATJANA BILIĆ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052811217</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052830386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racunovodstvo@dv-neven.hr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informacije@dv-neven.hr</v>
      </c>
      <c r="L26" s="50">
        <f>LEN(RefStr!H31)</f>
        <v>23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SANDRA ORBANIĆ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312.531.126,38</v>
      </c>
      <c r="L28" s="50">
        <f>SUM(G2:G1561)</f>
        <v>312531126.38000017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240104584.28700003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49695102.897999994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21337193.715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200750.52600000001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1193494.9540000001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1282013</v>
      </c>
      <c r="D46" s="58">
        <f>PRRAS!E56</f>
        <v>1312617</v>
      </c>
      <c r="E46" s="58">
        <v>0</v>
      </c>
      <c r="F46" s="58">
        <v>0</v>
      </c>
      <c r="G46" s="59">
        <f t="shared" si="0"/>
        <v>175826.11499999999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5000</v>
      </c>
      <c r="D55" s="58">
        <f>PRRAS!E65</f>
        <v>0</v>
      </c>
      <c r="E55" s="58">
        <v>0</v>
      </c>
      <c r="F55" s="58">
        <v>0</v>
      </c>
      <c r="G55" s="59">
        <f t="shared" si="0"/>
        <v>270</v>
      </c>
      <c r="H55" s="59">
        <f t="shared" si="1"/>
        <v>0</v>
      </c>
      <c r="I55" s="60">
        <v>0</v>
      </c>
    </row>
    <row r="56" spans="1:9" x14ac:dyDescent="0.2">
      <c r="A56" s="57">
        <v>151</v>
      </c>
      <c r="B56" s="58">
        <f>PRRAS!C66</f>
        <v>55</v>
      </c>
      <c r="C56" s="58">
        <f>PRRAS!D66</f>
        <v>5000</v>
      </c>
      <c r="D56" s="58">
        <f>PRRAS!E66</f>
        <v>0</v>
      </c>
      <c r="E56" s="58">
        <v>0</v>
      </c>
      <c r="F56" s="58">
        <v>0</v>
      </c>
      <c r="G56" s="59">
        <f t="shared" si="0"/>
        <v>275</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38787</v>
      </c>
      <c r="E58" s="58">
        <v>0</v>
      </c>
      <c r="F58" s="58">
        <v>0</v>
      </c>
      <c r="G58" s="59">
        <f t="shared" si="0"/>
        <v>4421.7179999999998</v>
      </c>
      <c r="H58" s="59">
        <f t="shared" si="1"/>
        <v>0</v>
      </c>
      <c r="I58" s="60">
        <v>0</v>
      </c>
    </row>
    <row r="59" spans="1:9" x14ac:dyDescent="0.2">
      <c r="A59" s="57">
        <v>151</v>
      </c>
      <c r="B59" s="58">
        <f>PRRAS!C69</f>
        <v>58</v>
      </c>
      <c r="C59" s="58">
        <f>PRRAS!D69</f>
        <v>0</v>
      </c>
      <c r="D59" s="58">
        <f>PRRAS!E69</f>
        <v>38787</v>
      </c>
      <c r="E59" s="58">
        <v>0</v>
      </c>
      <c r="F59" s="58">
        <v>0</v>
      </c>
      <c r="G59" s="59">
        <f t="shared" si="0"/>
        <v>4499.2920000000004</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1277013</v>
      </c>
      <c r="D64" s="58">
        <f>PRRAS!E74</f>
        <v>1273830</v>
      </c>
      <c r="E64" s="58">
        <v>0</v>
      </c>
      <c r="F64" s="58">
        <v>0</v>
      </c>
      <c r="G64" s="59">
        <f t="shared" si="0"/>
        <v>240954.399</v>
      </c>
      <c r="H64" s="59">
        <f t="shared" si="1"/>
        <v>0</v>
      </c>
      <c r="I64" s="60">
        <v>0</v>
      </c>
    </row>
    <row r="65" spans="1:9" x14ac:dyDescent="0.2">
      <c r="A65" s="57">
        <v>151</v>
      </c>
      <c r="B65" s="58">
        <f>PRRAS!C75</f>
        <v>64</v>
      </c>
      <c r="C65" s="58">
        <f>PRRAS!D75</f>
        <v>1277013</v>
      </c>
      <c r="D65" s="58">
        <f>PRRAS!E75</f>
        <v>1273830</v>
      </c>
      <c r="E65" s="58">
        <v>0</v>
      </c>
      <c r="F65" s="58">
        <v>0</v>
      </c>
      <c r="G65" s="59">
        <f t="shared" si="0"/>
        <v>244779.07200000001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2224</v>
      </c>
      <c r="D75" s="58">
        <f>PRRAS!E85</f>
        <v>1981</v>
      </c>
      <c r="E75" s="58">
        <v>0</v>
      </c>
      <c r="F75" s="58">
        <v>0</v>
      </c>
      <c r="G75" s="59">
        <f t="shared" si="2"/>
        <v>457.76399999999995</v>
      </c>
      <c r="H75" s="59">
        <f t="shared" si="3"/>
        <v>0</v>
      </c>
      <c r="I75" s="60">
        <v>0</v>
      </c>
    </row>
    <row r="76" spans="1:9" x14ac:dyDescent="0.2">
      <c r="A76" s="57">
        <v>151</v>
      </c>
      <c r="B76" s="58">
        <f>PRRAS!C86</f>
        <v>75</v>
      </c>
      <c r="C76" s="58">
        <f>PRRAS!D86</f>
        <v>2224</v>
      </c>
      <c r="D76" s="58">
        <f>PRRAS!E86</f>
        <v>1981</v>
      </c>
      <c r="E76" s="58">
        <v>0</v>
      </c>
      <c r="F76" s="58">
        <v>0</v>
      </c>
      <c r="G76" s="59">
        <f t="shared" si="2"/>
        <v>463.95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2224</v>
      </c>
      <c r="D78" s="58">
        <f>PRRAS!E88</f>
        <v>1981</v>
      </c>
      <c r="E78" s="58">
        <v>0</v>
      </c>
      <c r="F78" s="58">
        <v>0</v>
      </c>
      <c r="G78" s="59">
        <f t="shared" si="2"/>
        <v>476.322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3089268</v>
      </c>
      <c r="D106" s="58">
        <f>PRRAS!E116</f>
        <v>3121781</v>
      </c>
      <c r="E106" s="58">
        <v>0</v>
      </c>
      <c r="F106" s="58">
        <v>0</v>
      </c>
      <c r="G106" s="59">
        <f t="shared" si="2"/>
        <v>979947.14999999991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3089268</v>
      </c>
      <c r="D112" s="58">
        <f>PRRAS!E122</f>
        <v>3121781</v>
      </c>
      <c r="E112" s="58">
        <v>0</v>
      </c>
      <c r="F112" s="58">
        <v>0</v>
      </c>
      <c r="G112" s="59">
        <f t="shared" si="2"/>
        <v>1035944.13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3089268</v>
      </c>
      <c r="D117" s="58">
        <f>PRRAS!E127</f>
        <v>3121781</v>
      </c>
      <c r="E117" s="58">
        <v>0</v>
      </c>
      <c r="F117" s="58">
        <v>0</v>
      </c>
      <c r="G117" s="59">
        <f t="shared" si="2"/>
        <v>1082608.28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10482238</v>
      </c>
      <c r="D131" s="58">
        <f>PRRAS!E141</f>
        <v>11368940</v>
      </c>
      <c r="E131" s="58">
        <v>0</v>
      </c>
      <c r="F131" s="58">
        <v>0</v>
      </c>
      <c r="G131" s="59">
        <f t="shared" si="4"/>
        <v>4318615.34</v>
      </c>
      <c r="H131" s="59">
        <f t="shared" si="5"/>
        <v>0</v>
      </c>
      <c r="I131" s="60">
        <v>0</v>
      </c>
    </row>
    <row r="132" spans="1:9" x14ac:dyDescent="0.2">
      <c r="A132" s="57">
        <v>151</v>
      </c>
      <c r="B132" s="58">
        <f>PRRAS!C142</f>
        <v>131</v>
      </c>
      <c r="C132" s="58">
        <f>PRRAS!D142</f>
        <v>10482238</v>
      </c>
      <c r="D132" s="58">
        <f>PRRAS!E142</f>
        <v>11368940</v>
      </c>
      <c r="E132" s="58">
        <v>0</v>
      </c>
      <c r="F132" s="58">
        <v>0</v>
      </c>
      <c r="G132" s="59">
        <f t="shared" si="4"/>
        <v>4351835.4580000006</v>
      </c>
      <c r="H132" s="59">
        <f t="shared" si="5"/>
        <v>0</v>
      </c>
      <c r="I132" s="60">
        <v>0</v>
      </c>
    </row>
    <row r="133" spans="1:9" x14ac:dyDescent="0.2">
      <c r="A133" s="57">
        <v>151</v>
      </c>
      <c r="B133" s="58">
        <f>PRRAS!C143</f>
        <v>132</v>
      </c>
      <c r="C133" s="58">
        <f>PRRAS!D143</f>
        <v>10482238</v>
      </c>
      <c r="D133" s="58">
        <f>PRRAS!E143</f>
        <v>11114442</v>
      </c>
      <c r="E133" s="58">
        <v>0</v>
      </c>
      <c r="F133" s="58">
        <v>0</v>
      </c>
      <c r="G133" s="59">
        <f t="shared" si="4"/>
        <v>4317868.1040000003</v>
      </c>
      <c r="H133" s="59">
        <f t="shared" si="5"/>
        <v>0</v>
      </c>
      <c r="I133" s="60">
        <v>0</v>
      </c>
    </row>
    <row r="134" spans="1:9" x14ac:dyDescent="0.2">
      <c r="A134" s="57">
        <v>151</v>
      </c>
      <c r="B134" s="58">
        <f>PRRAS!C144</f>
        <v>133</v>
      </c>
      <c r="C134" s="58">
        <f>PRRAS!D144</f>
        <v>0</v>
      </c>
      <c r="D134" s="58">
        <f>PRRAS!E144</f>
        <v>254498</v>
      </c>
      <c r="E134" s="58">
        <v>0</v>
      </c>
      <c r="F134" s="58">
        <v>0</v>
      </c>
      <c r="G134" s="59">
        <f t="shared" si="4"/>
        <v>67696.468000000008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14552306</v>
      </c>
      <c r="D149" s="58">
        <f>PRRAS!E159</f>
        <v>15399927</v>
      </c>
      <c r="E149" s="58">
        <v>0</v>
      </c>
      <c r="F149" s="58">
        <v>0</v>
      </c>
      <c r="G149" s="59">
        <f t="shared" si="4"/>
        <v>6712119.6799999997</v>
      </c>
      <c r="H149" s="59">
        <f t="shared" si="5"/>
        <v>0</v>
      </c>
      <c r="I149" s="60">
        <v>0</v>
      </c>
    </row>
    <row r="150" spans="1:9" x14ac:dyDescent="0.2">
      <c r="A150" s="57">
        <v>151</v>
      </c>
      <c r="B150" s="58">
        <f>PRRAS!C160</f>
        <v>149</v>
      </c>
      <c r="C150" s="58">
        <f>PRRAS!D160</f>
        <v>10742744</v>
      </c>
      <c r="D150" s="58">
        <f>PRRAS!E160</f>
        <v>11233064</v>
      </c>
      <c r="E150" s="58">
        <v>0</v>
      </c>
      <c r="F150" s="58">
        <v>0</v>
      </c>
      <c r="G150" s="59">
        <f t="shared" si="4"/>
        <v>4948121.9279999994</v>
      </c>
      <c r="H150" s="59">
        <f t="shared" si="5"/>
        <v>0</v>
      </c>
      <c r="I150" s="60">
        <v>0</v>
      </c>
    </row>
    <row r="151" spans="1:9" x14ac:dyDescent="0.2">
      <c r="A151" s="57">
        <v>151</v>
      </c>
      <c r="B151" s="58">
        <f>PRRAS!C161</f>
        <v>150</v>
      </c>
      <c r="C151" s="58">
        <f>PRRAS!D161</f>
        <v>8834108</v>
      </c>
      <c r="D151" s="58">
        <f>PRRAS!E161</f>
        <v>9141064</v>
      </c>
      <c r="E151" s="58">
        <v>0</v>
      </c>
      <c r="F151" s="58">
        <v>0</v>
      </c>
      <c r="G151" s="59">
        <f t="shared" si="4"/>
        <v>4067435.4</v>
      </c>
      <c r="H151" s="59">
        <f t="shared" si="5"/>
        <v>0</v>
      </c>
      <c r="I151" s="60">
        <v>0</v>
      </c>
    </row>
    <row r="152" spans="1:9" x14ac:dyDescent="0.2">
      <c r="A152" s="57">
        <v>151</v>
      </c>
      <c r="B152" s="58">
        <f>PRRAS!C162</f>
        <v>151</v>
      </c>
      <c r="C152" s="58">
        <f>PRRAS!D162</f>
        <v>8072974</v>
      </c>
      <c r="D152" s="58">
        <f>PRRAS!E162</f>
        <v>8334561</v>
      </c>
      <c r="E152" s="58">
        <v>0</v>
      </c>
      <c r="F152" s="58">
        <v>0</v>
      </c>
      <c r="G152" s="59">
        <f t="shared" si="4"/>
        <v>3736056.4959999998</v>
      </c>
      <c r="H152" s="59">
        <f t="shared" si="5"/>
        <v>0</v>
      </c>
      <c r="I152" s="60">
        <v>0</v>
      </c>
    </row>
    <row r="153" spans="1:9" x14ac:dyDescent="0.2">
      <c r="A153" s="57">
        <v>151</v>
      </c>
      <c r="B153" s="58">
        <f>PRRAS!C163</f>
        <v>152</v>
      </c>
      <c r="C153" s="58">
        <f>PRRAS!D163</f>
        <v>761134</v>
      </c>
      <c r="D153" s="58">
        <f>PRRAS!E163</f>
        <v>806503</v>
      </c>
      <c r="E153" s="58">
        <v>0</v>
      </c>
      <c r="F153" s="58">
        <v>0</v>
      </c>
      <c r="G153" s="59">
        <f t="shared" si="4"/>
        <v>360869.27999999997</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355400</v>
      </c>
      <c r="D156" s="58">
        <f>PRRAS!E166</f>
        <v>488535</v>
      </c>
      <c r="E156" s="58">
        <v>0</v>
      </c>
      <c r="F156" s="58">
        <v>0</v>
      </c>
      <c r="G156" s="59">
        <f t="shared" si="4"/>
        <v>206532.85</v>
      </c>
      <c r="H156" s="59">
        <f t="shared" si="5"/>
        <v>0</v>
      </c>
      <c r="I156" s="60">
        <v>0</v>
      </c>
    </row>
    <row r="157" spans="1:9" x14ac:dyDescent="0.2">
      <c r="A157" s="57">
        <v>151</v>
      </c>
      <c r="B157" s="58">
        <f>PRRAS!C167</f>
        <v>156</v>
      </c>
      <c r="C157" s="58">
        <f>PRRAS!D167</f>
        <v>1553236</v>
      </c>
      <c r="D157" s="58">
        <f>PRRAS!E167</f>
        <v>1603465</v>
      </c>
      <c r="E157" s="58">
        <v>0</v>
      </c>
      <c r="F157" s="58">
        <v>0</v>
      </c>
      <c r="G157" s="59">
        <f t="shared" si="4"/>
        <v>742585.89599999995</v>
      </c>
      <c r="H157" s="59">
        <f t="shared" si="5"/>
        <v>0</v>
      </c>
      <c r="I157" s="60">
        <v>0</v>
      </c>
    </row>
    <row r="158" spans="1:9" x14ac:dyDescent="0.2">
      <c r="A158" s="57">
        <v>151</v>
      </c>
      <c r="B158" s="58">
        <f>PRRAS!C168</f>
        <v>157</v>
      </c>
      <c r="C158" s="58">
        <f>PRRAS!D168</f>
        <v>0</v>
      </c>
      <c r="D158" s="58">
        <f>PRRAS!E168</f>
        <v>5500</v>
      </c>
      <c r="E158" s="58">
        <v>0</v>
      </c>
      <c r="F158" s="58">
        <v>0</v>
      </c>
      <c r="G158" s="59">
        <f t="shared" si="4"/>
        <v>1727</v>
      </c>
      <c r="H158" s="59">
        <f t="shared" si="5"/>
        <v>0</v>
      </c>
      <c r="I158" s="60">
        <v>0</v>
      </c>
    </row>
    <row r="159" spans="1:9" x14ac:dyDescent="0.2">
      <c r="A159" s="57">
        <v>151</v>
      </c>
      <c r="B159" s="58">
        <f>PRRAS!C169</f>
        <v>158</v>
      </c>
      <c r="C159" s="58">
        <f>PRRAS!D169</f>
        <v>1367962</v>
      </c>
      <c r="D159" s="58">
        <f>PRRAS!E169</f>
        <v>1439627</v>
      </c>
      <c r="E159" s="58">
        <v>0</v>
      </c>
      <c r="F159" s="58">
        <v>0</v>
      </c>
      <c r="G159" s="59">
        <f t="shared" si="4"/>
        <v>671060.12800000003</v>
      </c>
      <c r="H159" s="59">
        <f t="shared" si="5"/>
        <v>0</v>
      </c>
      <c r="I159" s="60">
        <v>0</v>
      </c>
    </row>
    <row r="160" spans="1:9" x14ac:dyDescent="0.2">
      <c r="A160" s="57">
        <v>151</v>
      </c>
      <c r="B160" s="58">
        <f>PRRAS!C170</f>
        <v>159</v>
      </c>
      <c r="C160" s="58">
        <f>PRRAS!D170</f>
        <v>185274</v>
      </c>
      <c r="D160" s="58">
        <f>PRRAS!E170</f>
        <v>158338</v>
      </c>
      <c r="E160" s="58">
        <v>0</v>
      </c>
      <c r="F160" s="58">
        <v>0</v>
      </c>
      <c r="G160" s="59">
        <f t="shared" si="4"/>
        <v>79810.05</v>
      </c>
      <c r="H160" s="59">
        <f t="shared" si="5"/>
        <v>0</v>
      </c>
      <c r="I160" s="60">
        <v>0</v>
      </c>
    </row>
    <row r="161" spans="1:9" x14ac:dyDescent="0.2">
      <c r="A161" s="57">
        <v>151</v>
      </c>
      <c r="B161" s="58">
        <f>PRRAS!C171</f>
        <v>160</v>
      </c>
      <c r="C161" s="58">
        <f>PRRAS!D171</f>
        <v>3797769</v>
      </c>
      <c r="D161" s="58">
        <f>PRRAS!E171</f>
        <v>4154939</v>
      </c>
      <c r="E161" s="58">
        <v>0</v>
      </c>
      <c r="F161" s="58">
        <v>0</v>
      </c>
      <c r="G161" s="59">
        <f t="shared" si="4"/>
        <v>1937223.52</v>
      </c>
      <c r="H161" s="59">
        <f t="shared" si="5"/>
        <v>0</v>
      </c>
      <c r="I161" s="60">
        <v>0</v>
      </c>
    </row>
    <row r="162" spans="1:9" x14ac:dyDescent="0.2">
      <c r="A162" s="57">
        <v>151</v>
      </c>
      <c r="B162" s="58">
        <f>PRRAS!C172</f>
        <v>161</v>
      </c>
      <c r="C162" s="58">
        <f>PRRAS!D172</f>
        <v>626377</v>
      </c>
      <c r="D162" s="58">
        <f>PRRAS!E172</f>
        <v>726532</v>
      </c>
      <c r="E162" s="58">
        <v>0</v>
      </c>
      <c r="F162" s="58">
        <v>0</v>
      </c>
      <c r="G162" s="59">
        <f t="shared" si="4"/>
        <v>334790.00099999999</v>
      </c>
      <c r="H162" s="59">
        <f t="shared" si="5"/>
        <v>0</v>
      </c>
      <c r="I162" s="60">
        <v>0</v>
      </c>
    </row>
    <row r="163" spans="1:9" x14ac:dyDescent="0.2">
      <c r="A163" s="57">
        <v>151</v>
      </c>
      <c r="B163" s="58">
        <f>PRRAS!C173</f>
        <v>162</v>
      </c>
      <c r="C163" s="58">
        <f>PRRAS!D173</f>
        <v>24170</v>
      </c>
      <c r="D163" s="58">
        <f>PRRAS!E173</f>
        <v>24674</v>
      </c>
      <c r="E163" s="58">
        <v>0</v>
      </c>
      <c r="F163" s="58">
        <v>0</v>
      </c>
      <c r="G163" s="59">
        <f t="shared" si="4"/>
        <v>11909.916000000001</v>
      </c>
      <c r="H163" s="59">
        <f t="shared" si="5"/>
        <v>0</v>
      </c>
      <c r="I163" s="60">
        <v>0</v>
      </c>
    </row>
    <row r="164" spans="1:9" x14ac:dyDescent="0.2">
      <c r="A164" s="57">
        <v>151</v>
      </c>
      <c r="B164" s="58">
        <f>PRRAS!C174</f>
        <v>163</v>
      </c>
      <c r="C164" s="58">
        <f>PRRAS!D174</f>
        <v>583463</v>
      </c>
      <c r="D164" s="58">
        <f>PRRAS!E174</f>
        <v>666569</v>
      </c>
      <c r="E164" s="58">
        <v>0</v>
      </c>
      <c r="F164" s="58">
        <v>0</v>
      </c>
      <c r="G164" s="59">
        <f t="shared" si="4"/>
        <v>312405.96299999999</v>
      </c>
      <c r="H164" s="59">
        <f t="shared" si="5"/>
        <v>0</v>
      </c>
      <c r="I164" s="60">
        <v>0</v>
      </c>
    </row>
    <row r="165" spans="1:9" x14ac:dyDescent="0.2">
      <c r="A165" s="57">
        <v>151</v>
      </c>
      <c r="B165" s="58">
        <f>PRRAS!C175</f>
        <v>164</v>
      </c>
      <c r="C165" s="58">
        <f>PRRAS!D175</f>
        <v>18744</v>
      </c>
      <c r="D165" s="58">
        <f>PRRAS!E175</f>
        <v>29685</v>
      </c>
      <c r="E165" s="58">
        <v>0</v>
      </c>
      <c r="F165" s="58">
        <v>0</v>
      </c>
      <c r="G165" s="59">
        <f t="shared" si="4"/>
        <v>12810.696</v>
      </c>
      <c r="H165" s="59">
        <f t="shared" si="5"/>
        <v>0</v>
      </c>
      <c r="I165" s="60">
        <v>0</v>
      </c>
    </row>
    <row r="166" spans="1:9" x14ac:dyDescent="0.2">
      <c r="A166" s="57">
        <v>151</v>
      </c>
      <c r="B166" s="58">
        <f>PRRAS!C176</f>
        <v>165</v>
      </c>
      <c r="C166" s="58">
        <f>PRRAS!D176</f>
        <v>0</v>
      </c>
      <c r="D166" s="58">
        <f>PRRAS!E176</f>
        <v>5604</v>
      </c>
      <c r="E166" s="58">
        <v>0</v>
      </c>
      <c r="F166" s="58">
        <v>0</v>
      </c>
      <c r="G166" s="59">
        <f t="shared" si="4"/>
        <v>1849.3200000000002</v>
      </c>
      <c r="H166" s="59">
        <f t="shared" si="5"/>
        <v>0</v>
      </c>
      <c r="I166" s="60">
        <v>0</v>
      </c>
    </row>
    <row r="167" spans="1:9" x14ac:dyDescent="0.2">
      <c r="A167" s="57">
        <v>151</v>
      </c>
      <c r="B167" s="58">
        <f>PRRAS!C177</f>
        <v>166</v>
      </c>
      <c r="C167" s="58">
        <f>PRRAS!D177</f>
        <v>2374366</v>
      </c>
      <c r="D167" s="58">
        <f>PRRAS!E177</f>
        <v>2321329</v>
      </c>
      <c r="E167" s="58">
        <v>0</v>
      </c>
      <c r="F167" s="58">
        <v>0</v>
      </c>
      <c r="G167" s="59">
        <f t="shared" si="4"/>
        <v>1164825.9840000002</v>
      </c>
      <c r="H167" s="59">
        <f t="shared" si="5"/>
        <v>0</v>
      </c>
      <c r="I167" s="60">
        <v>0</v>
      </c>
    </row>
    <row r="168" spans="1:9" x14ac:dyDescent="0.2">
      <c r="A168" s="57">
        <v>151</v>
      </c>
      <c r="B168" s="58">
        <f>PRRAS!C178</f>
        <v>167</v>
      </c>
      <c r="C168" s="58">
        <f>PRRAS!D178</f>
        <v>486116</v>
      </c>
      <c r="D168" s="58">
        <f>PRRAS!E178</f>
        <v>429399</v>
      </c>
      <c r="E168" s="58">
        <v>0</v>
      </c>
      <c r="F168" s="58">
        <v>0</v>
      </c>
      <c r="G168" s="59">
        <f t="shared" si="4"/>
        <v>224600.63800000001</v>
      </c>
      <c r="H168" s="59">
        <f t="shared" si="5"/>
        <v>0</v>
      </c>
      <c r="I168" s="60">
        <v>0</v>
      </c>
    </row>
    <row r="169" spans="1:9" x14ac:dyDescent="0.2">
      <c r="A169" s="57">
        <v>151</v>
      </c>
      <c r="B169" s="58">
        <f>PRRAS!C179</f>
        <v>168</v>
      </c>
      <c r="C169" s="58">
        <f>PRRAS!D179</f>
        <v>1253961</v>
      </c>
      <c r="D169" s="58">
        <f>PRRAS!E179</f>
        <v>1238964</v>
      </c>
      <c r="E169" s="58">
        <v>0</v>
      </c>
      <c r="F169" s="58">
        <v>0</v>
      </c>
      <c r="G169" s="59">
        <f t="shared" si="4"/>
        <v>626957.35200000007</v>
      </c>
      <c r="H169" s="59">
        <f t="shared" si="5"/>
        <v>0</v>
      </c>
      <c r="I169" s="60">
        <v>0</v>
      </c>
    </row>
    <row r="170" spans="1:9" x14ac:dyDescent="0.2">
      <c r="A170" s="57">
        <v>151</v>
      </c>
      <c r="B170" s="58">
        <f>PRRAS!C180</f>
        <v>169</v>
      </c>
      <c r="C170" s="58">
        <f>PRRAS!D180</f>
        <v>430299</v>
      </c>
      <c r="D170" s="58">
        <f>PRRAS!E180</f>
        <v>433724</v>
      </c>
      <c r="E170" s="58">
        <v>0</v>
      </c>
      <c r="F170" s="58">
        <v>0</v>
      </c>
      <c r="G170" s="59">
        <f t="shared" si="4"/>
        <v>219319.24300000002</v>
      </c>
      <c r="H170" s="59">
        <f t="shared" si="5"/>
        <v>0</v>
      </c>
      <c r="I170" s="60">
        <v>0</v>
      </c>
    </row>
    <row r="171" spans="1:9" x14ac:dyDescent="0.2">
      <c r="A171" s="57">
        <v>151</v>
      </c>
      <c r="B171" s="58">
        <f>PRRAS!C181</f>
        <v>170</v>
      </c>
      <c r="C171" s="58">
        <f>PRRAS!D181</f>
        <v>85928</v>
      </c>
      <c r="D171" s="58">
        <f>PRRAS!E181</f>
        <v>116986</v>
      </c>
      <c r="E171" s="58">
        <v>0</v>
      </c>
      <c r="F171" s="58">
        <v>0</v>
      </c>
      <c r="G171" s="59">
        <f t="shared" si="4"/>
        <v>54383.000000000007</v>
      </c>
      <c r="H171" s="59">
        <f t="shared" si="5"/>
        <v>0</v>
      </c>
      <c r="I171" s="60">
        <v>0</v>
      </c>
    </row>
    <row r="172" spans="1:9" x14ac:dyDescent="0.2">
      <c r="A172" s="57">
        <v>151</v>
      </c>
      <c r="B172" s="58">
        <f>PRRAS!C182</f>
        <v>171</v>
      </c>
      <c r="C172" s="58">
        <f>PRRAS!D182</f>
        <v>79821</v>
      </c>
      <c r="D172" s="58">
        <f>PRRAS!E182</f>
        <v>60661</v>
      </c>
      <c r="E172" s="58">
        <v>0</v>
      </c>
      <c r="F172" s="58">
        <v>0</v>
      </c>
      <c r="G172" s="59">
        <f t="shared" si="4"/>
        <v>34395.453000000001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38241</v>
      </c>
      <c r="D174" s="58">
        <f>PRRAS!E184</f>
        <v>41595</v>
      </c>
      <c r="E174" s="58">
        <v>0</v>
      </c>
      <c r="F174" s="58">
        <v>0</v>
      </c>
      <c r="G174" s="59">
        <f t="shared" si="4"/>
        <v>21007.562999999998</v>
      </c>
      <c r="H174" s="59">
        <f t="shared" si="5"/>
        <v>0</v>
      </c>
      <c r="I174" s="60">
        <v>0</v>
      </c>
    </row>
    <row r="175" spans="1:9" x14ac:dyDescent="0.2">
      <c r="A175" s="57">
        <v>151</v>
      </c>
      <c r="B175" s="58">
        <f>PRRAS!C185</f>
        <v>174</v>
      </c>
      <c r="C175" s="58">
        <f>PRRAS!D185</f>
        <v>706064</v>
      </c>
      <c r="D175" s="58">
        <f>PRRAS!E185</f>
        <v>940548</v>
      </c>
      <c r="E175" s="58">
        <v>0</v>
      </c>
      <c r="F175" s="58">
        <v>0</v>
      </c>
      <c r="G175" s="59">
        <f t="shared" si="4"/>
        <v>450165.83999999997</v>
      </c>
      <c r="H175" s="59">
        <f t="shared" si="5"/>
        <v>0</v>
      </c>
      <c r="I175" s="60">
        <v>0</v>
      </c>
    </row>
    <row r="176" spans="1:9" x14ac:dyDescent="0.2">
      <c r="A176" s="57">
        <v>151</v>
      </c>
      <c r="B176" s="58">
        <f>PRRAS!C186</f>
        <v>175</v>
      </c>
      <c r="C176" s="58">
        <f>PRRAS!D186</f>
        <v>80132</v>
      </c>
      <c r="D176" s="58">
        <f>PRRAS!E186</f>
        <v>112941</v>
      </c>
      <c r="E176" s="58">
        <v>0</v>
      </c>
      <c r="F176" s="58">
        <v>0</v>
      </c>
      <c r="G176" s="59">
        <f t="shared" si="4"/>
        <v>53552.45</v>
      </c>
      <c r="H176" s="59">
        <f t="shared" si="5"/>
        <v>0</v>
      </c>
      <c r="I176" s="60">
        <v>0</v>
      </c>
    </row>
    <row r="177" spans="1:9" x14ac:dyDescent="0.2">
      <c r="A177" s="57">
        <v>151</v>
      </c>
      <c r="B177" s="58">
        <f>PRRAS!C187</f>
        <v>176</v>
      </c>
      <c r="C177" s="58">
        <f>PRRAS!D187</f>
        <v>155038</v>
      </c>
      <c r="D177" s="58">
        <f>PRRAS!E187</f>
        <v>285022</v>
      </c>
      <c r="E177" s="58">
        <v>0</v>
      </c>
      <c r="F177" s="58">
        <v>0</v>
      </c>
      <c r="G177" s="59">
        <f t="shared" si="4"/>
        <v>127614.43199999999</v>
      </c>
      <c r="H177" s="59">
        <f t="shared" si="5"/>
        <v>0</v>
      </c>
      <c r="I177" s="60">
        <v>0</v>
      </c>
    </row>
    <row r="178" spans="1:9" x14ac:dyDescent="0.2">
      <c r="A178" s="57">
        <v>151</v>
      </c>
      <c r="B178" s="58">
        <f>PRRAS!C188</f>
        <v>177</v>
      </c>
      <c r="C178" s="58">
        <f>PRRAS!D188</f>
        <v>8303</v>
      </c>
      <c r="D178" s="58">
        <f>PRRAS!E188</f>
        <v>630</v>
      </c>
      <c r="E178" s="58">
        <v>0</v>
      </c>
      <c r="F178" s="58">
        <v>0</v>
      </c>
      <c r="G178" s="59">
        <f t="shared" si="4"/>
        <v>1692.6509999999998</v>
      </c>
      <c r="H178" s="59">
        <f t="shared" si="5"/>
        <v>0</v>
      </c>
      <c r="I178" s="60">
        <v>0</v>
      </c>
    </row>
    <row r="179" spans="1:9" x14ac:dyDescent="0.2">
      <c r="A179" s="57">
        <v>151</v>
      </c>
      <c r="B179" s="58">
        <f>PRRAS!C189</f>
        <v>178</v>
      </c>
      <c r="C179" s="58">
        <f>PRRAS!D189</f>
        <v>210811</v>
      </c>
      <c r="D179" s="58">
        <f>PRRAS!E189</f>
        <v>205012</v>
      </c>
      <c r="E179" s="58">
        <v>0</v>
      </c>
      <c r="F179" s="58">
        <v>0</v>
      </c>
      <c r="G179" s="59">
        <f t="shared" si="4"/>
        <v>110508.62999999999</v>
      </c>
      <c r="H179" s="59">
        <f t="shared" si="5"/>
        <v>0</v>
      </c>
      <c r="I179" s="60">
        <v>0</v>
      </c>
    </row>
    <row r="180" spans="1:9" x14ac:dyDescent="0.2">
      <c r="A180" s="57">
        <v>151</v>
      </c>
      <c r="B180" s="58">
        <f>PRRAS!C190</f>
        <v>179</v>
      </c>
      <c r="C180" s="58">
        <f>PRRAS!D190</f>
        <v>67063</v>
      </c>
      <c r="D180" s="58">
        <f>PRRAS!E190</f>
        <v>67128</v>
      </c>
      <c r="E180" s="58">
        <v>0</v>
      </c>
      <c r="F180" s="58">
        <v>0</v>
      </c>
      <c r="G180" s="59">
        <f t="shared" si="4"/>
        <v>36036.100999999995</v>
      </c>
      <c r="H180" s="59">
        <f t="shared" si="5"/>
        <v>0</v>
      </c>
      <c r="I180" s="60">
        <v>0</v>
      </c>
    </row>
    <row r="181" spans="1:9" x14ac:dyDescent="0.2">
      <c r="A181" s="57">
        <v>151</v>
      </c>
      <c r="B181" s="58">
        <f>PRRAS!C191</f>
        <v>180</v>
      </c>
      <c r="C181" s="58">
        <f>PRRAS!D191</f>
        <v>26865</v>
      </c>
      <c r="D181" s="58">
        <f>PRRAS!E191</f>
        <v>22405</v>
      </c>
      <c r="E181" s="58">
        <v>0</v>
      </c>
      <c r="F181" s="58">
        <v>0</v>
      </c>
      <c r="G181" s="59">
        <f t="shared" si="4"/>
        <v>12901.5</v>
      </c>
      <c r="H181" s="59">
        <f t="shared" si="5"/>
        <v>0</v>
      </c>
      <c r="I181" s="60">
        <v>0</v>
      </c>
    </row>
    <row r="182" spans="1:9" x14ac:dyDescent="0.2">
      <c r="A182" s="57">
        <v>151</v>
      </c>
      <c r="B182" s="58">
        <f>PRRAS!C192</f>
        <v>181</v>
      </c>
      <c r="C182" s="58">
        <f>PRRAS!D192</f>
        <v>99431</v>
      </c>
      <c r="D182" s="58">
        <f>PRRAS!E192</f>
        <v>168635</v>
      </c>
      <c r="E182" s="58">
        <v>0</v>
      </c>
      <c r="F182" s="58">
        <v>0</v>
      </c>
      <c r="G182" s="59">
        <f t="shared" si="4"/>
        <v>79042.880999999994</v>
      </c>
      <c r="H182" s="59">
        <f t="shared" si="5"/>
        <v>0</v>
      </c>
      <c r="I182" s="60">
        <v>0</v>
      </c>
    </row>
    <row r="183" spans="1:9" x14ac:dyDescent="0.2">
      <c r="A183" s="57">
        <v>151</v>
      </c>
      <c r="B183" s="58">
        <f>PRRAS!C193</f>
        <v>182</v>
      </c>
      <c r="C183" s="58">
        <f>PRRAS!D193</f>
        <v>18670</v>
      </c>
      <c r="D183" s="58">
        <f>PRRAS!E193</f>
        <v>16064</v>
      </c>
      <c r="E183" s="58">
        <v>0</v>
      </c>
      <c r="F183" s="58">
        <v>0</v>
      </c>
      <c r="G183" s="59">
        <f t="shared" si="4"/>
        <v>9245.235999999999</v>
      </c>
      <c r="H183" s="59">
        <f t="shared" si="5"/>
        <v>0</v>
      </c>
      <c r="I183" s="60">
        <v>0</v>
      </c>
    </row>
    <row r="184" spans="1:9" x14ac:dyDescent="0.2">
      <c r="A184" s="57">
        <v>151</v>
      </c>
      <c r="B184" s="58">
        <f>PRRAS!C194</f>
        <v>183</v>
      </c>
      <c r="C184" s="58">
        <f>PRRAS!D194</f>
        <v>39751</v>
      </c>
      <c r="D184" s="58">
        <f>PRRAS!E194</f>
        <v>62711</v>
      </c>
      <c r="E184" s="58">
        <v>0</v>
      </c>
      <c r="F184" s="58">
        <v>0</v>
      </c>
      <c r="G184" s="59">
        <f t="shared" si="4"/>
        <v>30226.659</v>
      </c>
      <c r="H184" s="59">
        <f t="shared" si="5"/>
        <v>0</v>
      </c>
      <c r="I184" s="60">
        <v>0</v>
      </c>
    </row>
    <row r="185" spans="1:9" x14ac:dyDescent="0.2">
      <c r="A185" s="57">
        <v>151</v>
      </c>
      <c r="B185" s="58">
        <f>PRRAS!C195</f>
        <v>184</v>
      </c>
      <c r="C185" s="58">
        <f>PRRAS!D195</f>
        <v>0</v>
      </c>
      <c r="D185" s="58">
        <f>PRRAS!E195</f>
        <v>24995</v>
      </c>
      <c r="E185" s="58">
        <v>0</v>
      </c>
      <c r="F185" s="58">
        <v>0</v>
      </c>
      <c r="G185" s="59">
        <f t="shared" si="4"/>
        <v>9198.16</v>
      </c>
      <c r="H185" s="59">
        <f t="shared" si="5"/>
        <v>0</v>
      </c>
      <c r="I185" s="60">
        <v>0</v>
      </c>
    </row>
    <row r="186" spans="1:9" x14ac:dyDescent="0.2">
      <c r="A186" s="57">
        <v>151</v>
      </c>
      <c r="B186" s="58">
        <f>PRRAS!C196</f>
        <v>185</v>
      </c>
      <c r="C186" s="58">
        <f>PRRAS!D196</f>
        <v>90962</v>
      </c>
      <c r="D186" s="58">
        <f>PRRAS!E196</f>
        <v>141535</v>
      </c>
      <c r="E186" s="58">
        <v>0</v>
      </c>
      <c r="F186" s="58">
        <v>0</v>
      </c>
      <c r="G186" s="59">
        <f t="shared" si="4"/>
        <v>69195.92</v>
      </c>
      <c r="H186" s="59">
        <f t="shared" si="5"/>
        <v>0</v>
      </c>
      <c r="I186" s="60">
        <v>0</v>
      </c>
    </row>
    <row r="187" spans="1:9" x14ac:dyDescent="0.2">
      <c r="A187" s="57">
        <v>151</v>
      </c>
      <c r="B187" s="58">
        <f>PRRAS!C197</f>
        <v>186</v>
      </c>
      <c r="C187" s="58">
        <f>PRRAS!D197</f>
        <v>30053</v>
      </c>
      <c r="D187" s="58">
        <f>PRRAS!E197</f>
        <v>33016</v>
      </c>
      <c r="E187" s="58">
        <v>0</v>
      </c>
      <c r="F187" s="58">
        <v>0</v>
      </c>
      <c r="G187" s="59">
        <f t="shared" si="4"/>
        <v>17871.810000000001</v>
      </c>
      <c r="H187" s="59">
        <f t="shared" si="5"/>
        <v>0</v>
      </c>
      <c r="I187" s="60">
        <v>0</v>
      </c>
    </row>
    <row r="188" spans="1:9" x14ac:dyDescent="0.2">
      <c r="A188" s="57">
        <v>151</v>
      </c>
      <c r="B188" s="58">
        <f>PRRAS!C198</f>
        <v>187</v>
      </c>
      <c r="C188" s="58">
        <f>PRRAS!D198</f>
        <v>51522</v>
      </c>
      <c r="D188" s="58">
        <f>PRRAS!E198</f>
        <v>63561</v>
      </c>
      <c r="E188" s="58">
        <v>0</v>
      </c>
      <c r="F188" s="58">
        <v>0</v>
      </c>
      <c r="G188" s="59">
        <f t="shared" si="4"/>
        <v>33406.428</v>
      </c>
      <c r="H188" s="59">
        <f t="shared" si="5"/>
        <v>0</v>
      </c>
      <c r="I188" s="60">
        <v>0</v>
      </c>
    </row>
    <row r="189" spans="1:9" x14ac:dyDescent="0.2">
      <c r="A189" s="57">
        <v>151</v>
      </c>
      <c r="B189" s="58">
        <f>PRRAS!C199</f>
        <v>188</v>
      </c>
      <c r="C189" s="58">
        <f>PRRAS!D199</f>
        <v>9387</v>
      </c>
      <c r="D189" s="58">
        <f>PRRAS!E199</f>
        <v>7808</v>
      </c>
      <c r="E189" s="58">
        <v>0</v>
      </c>
      <c r="F189" s="58">
        <v>0</v>
      </c>
      <c r="G189" s="59">
        <f t="shared" si="4"/>
        <v>4700.5640000000003</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0</v>
      </c>
      <c r="D191" s="58">
        <f>PRRAS!E201</f>
        <v>37150</v>
      </c>
      <c r="E191" s="58">
        <v>0</v>
      </c>
      <c r="F191" s="58">
        <v>0</v>
      </c>
      <c r="G191" s="59">
        <f t="shared" si="4"/>
        <v>14117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11793</v>
      </c>
      <c r="D194" s="58">
        <f>PRRAS!E204</f>
        <v>11924</v>
      </c>
      <c r="E194" s="58">
        <v>0</v>
      </c>
      <c r="F194" s="58">
        <v>0</v>
      </c>
      <c r="G194" s="59">
        <f t="shared" ref="G194:G257" si="6">(B194/1000)*(C194*1+D194*2)</f>
        <v>6878.7129999999997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11793</v>
      </c>
      <c r="D208" s="58">
        <f>PRRAS!E218</f>
        <v>11924</v>
      </c>
      <c r="E208" s="58">
        <v>0</v>
      </c>
      <c r="F208" s="58">
        <v>0</v>
      </c>
      <c r="G208" s="59">
        <f t="shared" si="6"/>
        <v>7377.6869999999999</v>
      </c>
      <c r="H208" s="59">
        <f t="shared" si="7"/>
        <v>0</v>
      </c>
      <c r="I208" s="60">
        <v>0</v>
      </c>
    </row>
    <row r="209" spans="1:9" x14ac:dyDescent="0.2">
      <c r="A209" s="57">
        <v>151</v>
      </c>
      <c r="B209" s="58">
        <f>PRRAS!C219</f>
        <v>208</v>
      </c>
      <c r="C209" s="58">
        <f>PRRAS!D219</f>
        <v>11792</v>
      </c>
      <c r="D209" s="58">
        <f>PRRAS!E219</f>
        <v>11922</v>
      </c>
      <c r="E209" s="58">
        <v>0</v>
      </c>
      <c r="F209" s="58">
        <v>0</v>
      </c>
      <c r="G209" s="59">
        <f t="shared" si="6"/>
        <v>7412.2879999999996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1</v>
      </c>
      <c r="D211" s="58">
        <f>PRRAS!E221</f>
        <v>2</v>
      </c>
      <c r="E211" s="58">
        <v>0</v>
      </c>
      <c r="F211" s="58">
        <v>0</v>
      </c>
      <c r="G211" s="59">
        <f t="shared" si="6"/>
        <v>1.05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14552306</v>
      </c>
      <c r="D282" s="58">
        <f>PRRAS!E292</f>
        <v>15399927</v>
      </c>
      <c r="E282" s="58">
        <v>0</v>
      </c>
      <c r="F282" s="58">
        <v>0</v>
      </c>
      <c r="G282" s="59">
        <f t="shared" si="8"/>
        <v>12743956.960000001</v>
      </c>
      <c r="H282" s="59">
        <f t="shared" si="9"/>
        <v>0</v>
      </c>
      <c r="I282" s="60">
        <v>0</v>
      </c>
    </row>
    <row r="283" spans="1:9" x14ac:dyDescent="0.2">
      <c r="A283" s="57">
        <v>151</v>
      </c>
      <c r="B283" s="58">
        <f>PRRAS!C293</f>
        <v>282</v>
      </c>
      <c r="C283" s="58">
        <f>PRRAS!D293</f>
        <v>303437</v>
      </c>
      <c r="D283" s="58">
        <f>PRRAS!E293</f>
        <v>405392</v>
      </c>
      <c r="E283" s="58">
        <v>0</v>
      </c>
      <c r="F283" s="58">
        <v>0</v>
      </c>
      <c r="G283" s="59">
        <f t="shared" si="8"/>
        <v>314210.32199999999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3886690</v>
      </c>
      <c r="D285" s="58">
        <f>PRRAS!E295</f>
        <v>4190127</v>
      </c>
      <c r="E285" s="58">
        <v>0</v>
      </c>
      <c r="F285" s="58">
        <v>0</v>
      </c>
      <c r="G285" s="59">
        <f t="shared" si="8"/>
        <v>3483812.0959999999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670000</v>
      </c>
      <c r="D287" s="58">
        <f>PRRAS!E297</f>
        <v>1244636</v>
      </c>
      <c r="E287" s="58">
        <v>0</v>
      </c>
      <c r="F287" s="58">
        <v>0</v>
      </c>
      <c r="G287" s="59">
        <f t="shared" si="8"/>
        <v>903551.7919999999</v>
      </c>
      <c r="H287" s="59">
        <f t="shared" si="9"/>
        <v>0</v>
      </c>
      <c r="I287" s="60">
        <v>0</v>
      </c>
    </row>
    <row r="288" spans="1:9" x14ac:dyDescent="0.2">
      <c r="A288" s="57">
        <v>151</v>
      </c>
      <c r="B288" s="58">
        <f>PRRAS!C298</f>
        <v>287</v>
      </c>
      <c r="C288" s="58">
        <f>PRRAS!D298</f>
        <v>176590</v>
      </c>
      <c r="D288" s="58">
        <f>PRRAS!E298</f>
        <v>184525</v>
      </c>
      <c r="E288" s="58">
        <v>0</v>
      </c>
      <c r="F288" s="58">
        <v>0</v>
      </c>
      <c r="G288" s="59">
        <f t="shared" si="8"/>
        <v>156598.68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146510</v>
      </c>
      <c r="D342" s="58">
        <f>PRRAS!E353</f>
        <v>331360</v>
      </c>
      <c r="E342" s="58">
        <v>0</v>
      </c>
      <c r="F342" s="58">
        <v>0</v>
      </c>
      <c r="G342" s="59">
        <f t="shared" si="10"/>
        <v>275947.43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146510</v>
      </c>
      <c r="D355" s="58">
        <f>PRRAS!E366</f>
        <v>233226</v>
      </c>
      <c r="E355" s="58">
        <v>0</v>
      </c>
      <c r="F355" s="58">
        <v>0</v>
      </c>
      <c r="G355" s="59">
        <f t="shared" si="10"/>
        <v>216988.54799999998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137813</v>
      </c>
      <c r="D361" s="58">
        <f>PRRAS!E372</f>
        <v>233226</v>
      </c>
      <c r="E361" s="58">
        <v>0</v>
      </c>
      <c r="F361" s="58">
        <v>0</v>
      </c>
      <c r="G361" s="59">
        <f t="shared" si="10"/>
        <v>217535.4</v>
      </c>
      <c r="H361" s="59">
        <f t="shared" si="11"/>
        <v>0</v>
      </c>
      <c r="I361" s="60">
        <v>0</v>
      </c>
    </row>
    <row r="362" spans="1:9" x14ac:dyDescent="0.2">
      <c r="A362" s="57">
        <v>151</v>
      </c>
      <c r="B362" s="58">
        <f>PRRAS!C373</f>
        <v>361</v>
      </c>
      <c r="C362" s="58">
        <f>PRRAS!D373</f>
        <v>24569</v>
      </c>
      <c r="D362" s="58">
        <f>PRRAS!E373</f>
        <v>133745</v>
      </c>
      <c r="E362" s="58">
        <v>0</v>
      </c>
      <c r="F362" s="58">
        <v>0</v>
      </c>
      <c r="G362" s="59">
        <f t="shared" si="10"/>
        <v>105433.299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17800</v>
      </c>
      <c r="D364" s="58">
        <f>PRRAS!E375</f>
        <v>5900</v>
      </c>
      <c r="E364" s="58">
        <v>0</v>
      </c>
      <c r="F364" s="58">
        <v>0</v>
      </c>
      <c r="G364" s="59">
        <f t="shared" si="10"/>
        <v>10744.8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95444</v>
      </c>
      <c r="D368" s="58">
        <f>PRRAS!E379</f>
        <v>93581</v>
      </c>
      <c r="E368" s="58">
        <v>0</v>
      </c>
      <c r="F368" s="58">
        <v>0</v>
      </c>
      <c r="G368" s="59">
        <f t="shared" si="10"/>
        <v>103716.402</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8697</v>
      </c>
      <c r="D383" s="58">
        <f>PRRAS!E394</f>
        <v>0</v>
      </c>
      <c r="E383" s="58">
        <v>0</v>
      </c>
      <c r="F383" s="58">
        <v>0</v>
      </c>
      <c r="G383" s="59">
        <f t="shared" si="10"/>
        <v>3322.2539999999999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8697</v>
      </c>
      <c r="D385" s="58">
        <f>PRRAS!E396</f>
        <v>0</v>
      </c>
      <c r="E385" s="58">
        <v>0</v>
      </c>
      <c r="F385" s="58">
        <v>0</v>
      </c>
      <c r="G385" s="59">
        <f t="shared" si="10"/>
        <v>3339.6480000000001</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98134</v>
      </c>
      <c r="E394" s="58">
        <v>0</v>
      </c>
      <c r="F394" s="58">
        <v>0</v>
      </c>
      <c r="G394" s="59">
        <f t="shared" si="12"/>
        <v>77133.324000000008</v>
      </c>
      <c r="H394" s="59">
        <f t="shared" si="13"/>
        <v>0</v>
      </c>
      <c r="I394" s="60">
        <v>0</v>
      </c>
    </row>
    <row r="395" spans="1:9" x14ac:dyDescent="0.2">
      <c r="A395" s="57">
        <v>151</v>
      </c>
      <c r="B395" s="58">
        <f>PRRAS!C406</f>
        <v>394</v>
      </c>
      <c r="C395" s="58">
        <f>PRRAS!D406</f>
        <v>0</v>
      </c>
      <c r="D395" s="58">
        <f>PRRAS!E406</f>
        <v>98134</v>
      </c>
      <c r="E395" s="58">
        <v>0</v>
      </c>
      <c r="F395" s="58">
        <v>0</v>
      </c>
      <c r="G395" s="59">
        <f t="shared" si="12"/>
        <v>77329.592000000004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146510</v>
      </c>
      <c r="D400" s="58">
        <f>PRRAS!E411</f>
        <v>331360</v>
      </c>
      <c r="E400" s="58">
        <v>0</v>
      </c>
      <c r="F400" s="58">
        <v>0</v>
      </c>
      <c r="G400" s="59">
        <f t="shared" si="12"/>
        <v>322882.77</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3651519</v>
      </c>
      <c r="D402" s="58">
        <f>PRRAS!E413</f>
        <v>3798029</v>
      </c>
      <c r="E402" s="58">
        <v>0</v>
      </c>
      <c r="F402" s="58">
        <v>0</v>
      </c>
      <c r="G402" s="59">
        <f t="shared" si="12"/>
        <v>4510278.3770000003</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14855743</v>
      </c>
      <c r="D404" s="58">
        <f>PRRAS!E415</f>
        <v>15805319</v>
      </c>
      <c r="E404" s="58">
        <v>0</v>
      </c>
      <c r="F404" s="58">
        <v>0</v>
      </c>
      <c r="G404" s="59">
        <f t="shared" si="12"/>
        <v>18725951.543000001</v>
      </c>
      <c r="H404" s="59">
        <f t="shared" si="13"/>
        <v>0</v>
      </c>
      <c r="I404" s="60">
        <v>0</v>
      </c>
    </row>
    <row r="405" spans="1:9" x14ac:dyDescent="0.2">
      <c r="A405" s="57">
        <v>151</v>
      </c>
      <c r="B405" s="58">
        <f>PRRAS!C416</f>
        <v>404</v>
      </c>
      <c r="C405" s="58">
        <f>PRRAS!D416</f>
        <v>14698816</v>
      </c>
      <c r="D405" s="58">
        <f>PRRAS!E416</f>
        <v>15731287</v>
      </c>
      <c r="E405" s="58">
        <v>0</v>
      </c>
      <c r="F405" s="58">
        <v>0</v>
      </c>
      <c r="G405" s="59">
        <f t="shared" si="12"/>
        <v>18649201.560000002</v>
      </c>
      <c r="H405" s="59">
        <f t="shared" si="13"/>
        <v>0</v>
      </c>
      <c r="I405" s="60">
        <v>0</v>
      </c>
    </row>
    <row r="406" spans="1:9" x14ac:dyDescent="0.2">
      <c r="A406" s="57">
        <v>151</v>
      </c>
      <c r="B406" s="58">
        <f>PRRAS!C417</f>
        <v>405</v>
      </c>
      <c r="C406" s="58">
        <f>PRRAS!D417</f>
        <v>156927</v>
      </c>
      <c r="D406" s="58">
        <f>PRRAS!E417</f>
        <v>74032</v>
      </c>
      <c r="E406" s="58">
        <v>0</v>
      </c>
      <c r="F406" s="58">
        <v>0</v>
      </c>
      <c r="G406" s="59">
        <f t="shared" si="12"/>
        <v>123521.35500000001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235171</v>
      </c>
      <c r="D408" s="58">
        <f>PRRAS!E419</f>
        <v>392098</v>
      </c>
      <c r="E408" s="58">
        <v>0</v>
      </c>
      <c r="F408" s="58">
        <v>0</v>
      </c>
      <c r="G408" s="59">
        <f t="shared" si="12"/>
        <v>414882.36899999995</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670000</v>
      </c>
      <c r="D410" s="58">
        <f>PRRAS!E421</f>
        <v>1244636</v>
      </c>
      <c r="E410" s="58">
        <v>0</v>
      </c>
      <c r="F410" s="58">
        <v>0</v>
      </c>
      <c r="G410" s="59">
        <f t="shared" si="12"/>
        <v>1292142.2479999999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14855743</v>
      </c>
      <c r="D630" s="58">
        <f>PRRAS!E642</f>
        <v>15805319</v>
      </c>
      <c r="E630" s="58">
        <v>0</v>
      </c>
      <c r="F630" s="58">
        <v>0</v>
      </c>
      <c r="G630" s="59">
        <f t="shared" si="18"/>
        <v>29227353.649</v>
      </c>
      <c r="H630" s="59">
        <f t="shared" si="19"/>
        <v>0</v>
      </c>
      <c r="I630" s="60">
        <v>0</v>
      </c>
    </row>
    <row r="631" spans="1:9" x14ac:dyDescent="0.2">
      <c r="A631" s="57">
        <v>151</v>
      </c>
      <c r="B631" s="58">
        <f>PRRAS!C643</f>
        <v>630</v>
      </c>
      <c r="C631" s="58">
        <f>PRRAS!D643</f>
        <v>14698816</v>
      </c>
      <c r="D631" s="58">
        <f>PRRAS!E643</f>
        <v>15731287</v>
      </c>
      <c r="E631" s="58">
        <v>0</v>
      </c>
      <c r="F631" s="58">
        <v>0</v>
      </c>
      <c r="G631" s="59">
        <f t="shared" si="18"/>
        <v>29081675.699999999</v>
      </c>
      <c r="H631" s="59">
        <f t="shared" si="19"/>
        <v>0</v>
      </c>
      <c r="I631" s="60">
        <v>0</v>
      </c>
    </row>
    <row r="632" spans="1:9" x14ac:dyDescent="0.2">
      <c r="A632" s="57">
        <v>151</v>
      </c>
      <c r="B632" s="58">
        <f>PRRAS!C644</f>
        <v>631</v>
      </c>
      <c r="C632" s="58">
        <f>PRRAS!D644</f>
        <v>156927</v>
      </c>
      <c r="D632" s="58">
        <f>PRRAS!E644</f>
        <v>74032</v>
      </c>
      <c r="E632" s="58">
        <v>0</v>
      </c>
      <c r="F632" s="58">
        <v>0</v>
      </c>
      <c r="G632" s="59">
        <f t="shared" si="18"/>
        <v>192449.321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235171</v>
      </c>
      <c r="D634" s="58">
        <f>PRRAS!E646</f>
        <v>392098</v>
      </c>
      <c r="E634" s="58">
        <v>0</v>
      </c>
      <c r="F634" s="58">
        <v>0</v>
      </c>
      <c r="G634" s="59">
        <f t="shared" si="18"/>
        <v>645259.31099999999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392098</v>
      </c>
      <c r="D636" s="58">
        <f>PRRAS!E648</f>
        <v>466130</v>
      </c>
      <c r="E636" s="58">
        <v>0</v>
      </c>
      <c r="F636" s="58">
        <v>0</v>
      </c>
      <c r="G636" s="59">
        <f t="shared" si="18"/>
        <v>840967.33</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352152</v>
      </c>
      <c r="D639" s="58">
        <f>PRRAS!E652</f>
        <v>577257</v>
      </c>
      <c r="E639" s="58">
        <v>0</v>
      </c>
      <c r="F639" s="58">
        <v>0</v>
      </c>
      <c r="G639" s="59">
        <f t="shared" si="18"/>
        <v>961252.90800000005</v>
      </c>
      <c r="H639" s="59">
        <f t="shared" si="19"/>
        <v>0</v>
      </c>
      <c r="I639" s="60">
        <v>0</v>
      </c>
    </row>
    <row r="640" spans="1:9" x14ac:dyDescent="0.2">
      <c r="A640" s="57">
        <v>151</v>
      </c>
      <c r="B640" s="58">
        <f>PRRAS!C653</f>
        <v>639</v>
      </c>
      <c r="C640" s="58">
        <f>PRRAS!D653</f>
        <v>15071857</v>
      </c>
      <c r="D640" s="58">
        <f>PRRAS!E653</f>
        <v>16034075</v>
      </c>
      <c r="E640" s="58">
        <v>0</v>
      </c>
      <c r="F640" s="58">
        <v>0</v>
      </c>
      <c r="G640" s="59">
        <f t="shared" si="18"/>
        <v>30122464.473000001</v>
      </c>
      <c r="H640" s="59">
        <f t="shared" si="19"/>
        <v>0</v>
      </c>
      <c r="I640" s="60">
        <v>0</v>
      </c>
    </row>
    <row r="641" spans="1:9" x14ac:dyDescent="0.2">
      <c r="A641" s="57">
        <v>151</v>
      </c>
      <c r="B641" s="58">
        <f>PRRAS!C654</f>
        <v>640</v>
      </c>
      <c r="C641" s="58">
        <f>PRRAS!D654</f>
        <v>14846752</v>
      </c>
      <c r="D641" s="58">
        <f>PRRAS!E654</f>
        <v>15923230</v>
      </c>
      <c r="E641" s="58">
        <v>0</v>
      </c>
      <c r="F641" s="58">
        <v>0</v>
      </c>
      <c r="G641" s="59">
        <f t="shared" si="18"/>
        <v>29883655.68</v>
      </c>
      <c r="H641" s="59">
        <f t="shared" si="19"/>
        <v>0</v>
      </c>
      <c r="I641" s="60">
        <v>0</v>
      </c>
    </row>
    <row r="642" spans="1:9" x14ac:dyDescent="0.2">
      <c r="A642" s="57">
        <v>151</v>
      </c>
      <c r="B642" s="58">
        <f>PRRAS!C655</f>
        <v>641</v>
      </c>
      <c r="C642" s="58">
        <f>PRRAS!D655</f>
        <v>577257</v>
      </c>
      <c r="D642" s="58">
        <f>PRRAS!E655</f>
        <v>688102</v>
      </c>
      <c r="E642" s="58">
        <v>0</v>
      </c>
      <c r="F642" s="58">
        <v>0</v>
      </c>
      <c r="G642" s="59">
        <f t="shared" ref="G642:G705" si="20">(B642/1000)*(C642*1+D642*2)</f>
        <v>1252168.5009999999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109</v>
      </c>
      <c r="D644" s="58">
        <f>PRRAS!E657</f>
        <v>113</v>
      </c>
      <c r="E644" s="58">
        <v>0</v>
      </c>
      <c r="F644" s="58">
        <v>0</v>
      </c>
      <c r="G644" s="59">
        <f t="shared" si="20"/>
        <v>215.405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99</v>
      </c>
      <c r="D646" s="58">
        <f>PRRAS!E659</f>
        <v>102</v>
      </c>
      <c r="E646" s="58">
        <v>0</v>
      </c>
      <c r="F646" s="58">
        <v>0</v>
      </c>
      <c r="G646" s="59">
        <f t="shared" si="20"/>
        <v>195.435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5000</v>
      </c>
      <c r="D652" s="58">
        <f>PRRAS!E665</f>
        <v>0</v>
      </c>
      <c r="E652" s="58">
        <v>0</v>
      </c>
      <c r="F652" s="58">
        <v>0</v>
      </c>
      <c r="G652" s="59">
        <f t="shared" si="20"/>
        <v>3255</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38787</v>
      </c>
      <c r="E659" s="58">
        <v>0</v>
      </c>
      <c r="F659" s="58">
        <v>0</v>
      </c>
      <c r="G659" s="59">
        <f t="shared" si="20"/>
        <v>51043.692000000003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1277013</v>
      </c>
      <c r="D666" s="58">
        <f>PRRAS!E679</f>
        <v>1273830</v>
      </c>
      <c r="E666" s="58">
        <v>0</v>
      </c>
      <c r="F666" s="58">
        <v>0</v>
      </c>
      <c r="G666" s="59">
        <f t="shared" si="20"/>
        <v>2543407.5449999999</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2999143</v>
      </c>
      <c r="D685" s="58">
        <f>PRRAS!E698</f>
        <v>2991451</v>
      </c>
      <c r="E685" s="58">
        <v>0</v>
      </c>
      <c r="F685" s="58">
        <v>0</v>
      </c>
      <c r="G685" s="59">
        <f t="shared" si="20"/>
        <v>6143718.7800000003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4000</v>
      </c>
      <c r="D687" s="58">
        <f>PRRAS!E700</f>
        <v>22890</v>
      </c>
      <c r="E687" s="58">
        <v>0</v>
      </c>
      <c r="F687" s="58">
        <v>0</v>
      </c>
      <c r="G687" s="59">
        <f t="shared" si="20"/>
        <v>34149.08</v>
      </c>
      <c r="H687" s="59">
        <f t="shared" si="21"/>
        <v>0</v>
      </c>
      <c r="I687" s="60">
        <v>0</v>
      </c>
    </row>
    <row r="688" spans="1:9" x14ac:dyDescent="0.2">
      <c r="A688" s="57">
        <v>151</v>
      </c>
      <c r="B688" s="58">
        <f>PRRAS!C701</f>
        <v>687</v>
      </c>
      <c r="C688" s="58">
        <f>PRRAS!D701</f>
        <v>16000</v>
      </c>
      <c r="D688" s="58">
        <f>PRRAS!E701</f>
        <v>11420</v>
      </c>
      <c r="E688" s="58">
        <v>0</v>
      </c>
      <c r="F688" s="58">
        <v>0</v>
      </c>
      <c r="G688" s="59">
        <f t="shared" si="20"/>
        <v>26683.08</v>
      </c>
      <c r="H688" s="59">
        <f t="shared" si="21"/>
        <v>0</v>
      </c>
      <c r="I688" s="60">
        <v>0</v>
      </c>
    </row>
    <row r="689" spans="1:9" x14ac:dyDescent="0.2">
      <c r="A689" s="57">
        <v>151</v>
      </c>
      <c r="B689" s="58">
        <f>PRRAS!C702</f>
        <v>688</v>
      </c>
      <c r="C689" s="58">
        <f>PRRAS!D702</f>
        <v>75500</v>
      </c>
      <c r="D689" s="58">
        <f>PRRAS!E702</f>
        <v>78770</v>
      </c>
      <c r="E689" s="58">
        <v>0</v>
      </c>
      <c r="F689" s="58">
        <v>0</v>
      </c>
      <c r="G689" s="59">
        <f t="shared" si="20"/>
        <v>160331.51999999999</v>
      </c>
      <c r="H689" s="59">
        <f t="shared" si="21"/>
        <v>0</v>
      </c>
      <c r="I689" s="60">
        <v>0</v>
      </c>
    </row>
    <row r="690" spans="1:9" x14ac:dyDescent="0.2">
      <c r="A690" s="57">
        <v>151</v>
      </c>
      <c r="B690" s="58">
        <f>PRRAS!C703</f>
        <v>689</v>
      </c>
      <c r="C690" s="58">
        <f>PRRAS!D703</f>
        <v>583463</v>
      </c>
      <c r="D690" s="58">
        <f>PRRAS!E703</f>
        <v>666569</v>
      </c>
      <c r="E690" s="58">
        <v>0</v>
      </c>
      <c r="F690" s="58">
        <v>0</v>
      </c>
      <c r="G690" s="59">
        <f t="shared" si="20"/>
        <v>1320538.0889999999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26865</v>
      </c>
      <c r="D692" s="58">
        <f>PRRAS!E705</f>
        <v>22405</v>
      </c>
      <c r="E692" s="58">
        <v>0</v>
      </c>
      <c r="F692" s="58">
        <v>0</v>
      </c>
      <c r="G692" s="59">
        <f t="shared" si="20"/>
        <v>49527.424999999996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88577</v>
      </c>
      <c r="D694" s="58">
        <f>PRRAS!E707</f>
        <v>160052</v>
      </c>
      <c r="E694" s="58">
        <v>0</v>
      </c>
      <c r="F694" s="58">
        <v>0</v>
      </c>
      <c r="G694" s="59">
        <f t="shared" si="20"/>
        <v>283215.93299999996</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30053</v>
      </c>
      <c r="D697" s="58">
        <f>PRRAS!E710</f>
        <v>33016</v>
      </c>
      <c r="E697" s="58">
        <v>0</v>
      </c>
      <c r="F697" s="58">
        <v>0</v>
      </c>
      <c r="G697" s="59">
        <f t="shared" si="20"/>
        <v>66875.159999999989</v>
      </c>
      <c r="H697" s="59">
        <f t="shared" si="21"/>
        <v>0</v>
      </c>
      <c r="I697" s="60">
        <v>0</v>
      </c>
    </row>
    <row r="698" spans="1:9" x14ac:dyDescent="0.2">
      <c r="A698" s="57">
        <v>151</v>
      </c>
      <c r="B698" s="58">
        <f>PRRAS!C711</f>
        <v>697</v>
      </c>
      <c r="C698" s="58">
        <f>PRRAS!D711</f>
        <v>19995</v>
      </c>
      <c r="D698" s="58">
        <f>PRRAS!E711</f>
        <v>21819</v>
      </c>
      <c r="E698" s="58">
        <v>0</v>
      </c>
      <c r="F698" s="58">
        <v>0</v>
      </c>
      <c r="G698" s="59">
        <f t="shared" si="20"/>
        <v>44352.200999999994</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4574525</v>
      </c>
      <c r="D977" s="63">
        <f>Bil!E12</f>
        <v>20140004</v>
      </c>
      <c r="E977" s="63">
        <v>0</v>
      </c>
      <c r="F977" s="63">
        <v>0</v>
      </c>
      <c r="G977" s="64">
        <f t="shared" ref="G977:G1040" si="32">B977/1000*C977+B977/500*D977</f>
        <v>44854.533000000003</v>
      </c>
      <c r="H977" s="64">
        <f t="shared" si="31"/>
        <v>0</v>
      </c>
      <c r="I977" s="65"/>
    </row>
    <row r="978" spans="1:9" x14ac:dyDescent="0.2">
      <c r="A978" s="57">
        <v>152</v>
      </c>
      <c r="B978" s="58">
        <f>Bil!C13</f>
        <v>2</v>
      </c>
      <c r="C978" s="58">
        <f>Bil!D13</f>
        <v>3120276</v>
      </c>
      <c r="D978" s="58">
        <f>Bil!E13</f>
        <v>17980006</v>
      </c>
      <c r="E978" s="58">
        <v>0</v>
      </c>
      <c r="F978" s="58">
        <v>0</v>
      </c>
      <c r="G978" s="59">
        <f t="shared" si="32"/>
        <v>78160.576000000001</v>
      </c>
      <c r="H978" s="59">
        <f t="shared" si="31"/>
        <v>0</v>
      </c>
      <c r="I978" s="60"/>
    </row>
    <row r="979" spans="1:9" x14ac:dyDescent="0.2">
      <c r="A979" s="57">
        <v>152</v>
      </c>
      <c r="B979" s="58">
        <f>Bil!C14</f>
        <v>3</v>
      </c>
      <c r="C979" s="58">
        <f>Bil!D14</f>
        <v>647009</v>
      </c>
      <c r="D979" s="58">
        <f>Bil!E14</f>
        <v>15750000</v>
      </c>
      <c r="E979" s="58">
        <v>0</v>
      </c>
      <c r="F979" s="58">
        <v>0</v>
      </c>
      <c r="G979" s="59">
        <f t="shared" si="32"/>
        <v>96441.027000000002</v>
      </c>
      <c r="H979" s="59">
        <f t="shared" si="31"/>
        <v>0</v>
      </c>
      <c r="I979" s="60"/>
    </row>
    <row r="980" spans="1:9" x14ac:dyDescent="0.2">
      <c r="A980" s="57">
        <v>152</v>
      </c>
      <c r="B980" s="58">
        <f>Bil!C15</f>
        <v>4</v>
      </c>
      <c r="C980" s="58">
        <f>Bil!D15</f>
        <v>647009</v>
      </c>
      <c r="D980" s="58">
        <f>Bil!E15</f>
        <v>15750000</v>
      </c>
      <c r="E980" s="58">
        <v>0</v>
      </c>
      <c r="F980" s="58">
        <v>0</v>
      </c>
      <c r="G980" s="59">
        <f t="shared" si="32"/>
        <v>128588.03599999999</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2473267</v>
      </c>
      <c r="D983" s="58">
        <f>Bil!E18</f>
        <v>2230006</v>
      </c>
      <c r="E983" s="58">
        <v>0</v>
      </c>
      <c r="F983" s="58">
        <v>0</v>
      </c>
      <c r="G983" s="59">
        <f t="shared" si="32"/>
        <v>48532.952999999994</v>
      </c>
      <c r="H983" s="59">
        <f t="shared" si="31"/>
        <v>0</v>
      </c>
      <c r="I983" s="60"/>
    </row>
    <row r="984" spans="1:9" x14ac:dyDescent="0.2">
      <c r="A984" s="57">
        <v>152</v>
      </c>
      <c r="B984" s="58">
        <f>Bil!C19</f>
        <v>8</v>
      </c>
      <c r="C984" s="58">
        <f>Bil!D19</f>
        <v>1088565</v>
      </c>
      <c r="D984" s="58">
        <f>Bil!E19</f>
        <v>1150299</v>
      </c>
      <c r="E984" s="58">
        <v>0</v>
      </c>
      <c r="F984" s="58">
        <v>0</v>
      </c>
      <c r="G984" s="59">
        <f t="shared" si="32"/>
        <v>27113.304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2410302</v>
      </c>
      <c r="D988" s="58">
        <f>Bil!E23</f>
        <v>2508436</v>
      </c>
      <c r="E988" s="58">
        <v>0</v>
      </c>
      <c r="F988" s="58">
        <v>0</v>
      </c>
      <c r="G988" s="59">
        <f t="shared" si="32"/>
        <v>89126.088000000003</v>
      </c>
      <c r="H988" s="59">
        <f t="shared" si="31"/>
        <v>0</v>
      </c>
      <c r="I988" s="60"/>
    </row>
    <row r="989" spans="1:9" x14ac:dyDescent="0.2">
      <c r="A989" s="57">
        <v>152</v>
      </c>
      <c r="B989" s="58">
        <f>Bil!C24</f>
        <v>13</v>
      </c>
      <c r="C989" s="58">
        <f>Bil!D24</f>
        <v>1321737</v>
      </c>
      <c r="D989" s="58">
        <f>Bil!E24</f>
        <v>1358137</v>
      </c>
      <c r="E989" s="58">
        <v>0</v>
      </c>
      <c r="F989" s="58">
        <v>0</v>
      </c>
      <c r="G989" s="59">
        <f t="shared" si="32"/>
        <v>52494.142999999996</v>
      </c>
      <c r="H989" s="59">
        <f t="shared" si="31"/>
        <v>0</v>
      </c>
      <c r="I989" s="60"/>
    </row>
    <row r="990" spans="1:9" x14ac:dyDescent="0.2">
      <c r="A990" s="57">
        <v>152</v>
      </c>
      <c r="B990" s="58">
        <f>Bil!C25</f>
        <v>14</v>
      </c>
      <c r="C990" s="58">
        <f>Bil!D25</f>
        <v>1250934</v>
      </c>
      <c r="D990" s="58">
        <f>Bil!E25</f>
        <v>991583</v>
      </c>
      <c r="E990" s="58">
        <v>0</v>
      </c>
      <c r="F990" s="58">
        <v>0</v>
      </c>
      <c r="G990" s="59">
        <f t="shared" si="32"/>
        <v>45277.4</v>
      </c>
      <c r="H990" s="59">
        <f t="shared" si="31"/>
        <v>0</v>
      </c>
      <c r="I990" s="60"/>
    </row>
    <row r="991" spans="1:9" x14ac:dyDescent="0.2">
      <c r="A991" s="57">
        <v>152</v>
      </c>
      <c r="B991" s="58">
        <f>Bil!C26</f>
        <v>15</v>
      </c>
      <c r="C991" s="58">
        <f>Bil!D26</f>
        <v>2972985</v>
      </c>
      <c r="D991" s="58">
        <f>Bil!E26</f>
        <v>2749024</v>
      </c>
      <c r="E991" s="58">
        <v>0</v>
      </c>
      <c r="F991" s="58">
        <v>0</v>
      </c>
      <c r="G991" s="59">
        <f t="shared" si="32"/>
        <v>127065.495</v>
      </c>
      <c r="H991" s="59">
        <f t="shared" si="31"/>
        <v>0</v>
      </c>
      <c r="I991" s="60"/>
    </row>
    <row r="992" spans="1:9" x14ac:dyDescent="0.2">
      <c r="A992" s="57">
        <v>152</v>
      </c>
      <c r="B992" s="58">
        <f>Bil!C27</f>
        <v>16</v>
      </c>
      <c r="C992" s="58">
        <f>Bil!D27</f>
        <v>52037</v>
      </c>
      <c r="D992" s="58">
        <f>Bil!E27</f>
        <v>52037</v>
      </c>
      <c r="E992" s="58">
        <v>0</v>
      </c>
      <c r="F992" s="58">
        <v>0</v>
      </c>
      <c r="G992" s="59">
        <f t="shared" si="32"/>
        <v>2497.7759999999998</v>
      </c>
      <c r="H992" s="59">
        <f t="shared" si="31"/>
        <v>0</v>
      </c>
      <c r="I992" s="60"/>
    </row>
    <row r="993" spans="1:9" x14ac:dyDescent="0.2">
      <c r="A993" s="57">
        <v>152</v>
      </c>
      <c r="B993" s="58">
        <f>Bil!C28</f>
        <v>17</v>
      </c>
      <c r="C993" s="58">
        <f>Bil!D28</f>
        <v>348533</v>
      </c>
      <c r="D993" s="58">
        <f>Bil!E28</f>
        <v>354433</v>
      </c>
      <c r="E993" s="58">
        <v>0</v>
      </c>
      <c r="F993" s="58">
        <v>0</v>
      </c>
      <c r="G993" s="59">
        <f t="shared" si="32"/>
        <v>17975.783000000003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1736766</v>
      </c>
      <c r="D997" s="58">
        <f>Bil!E32</f>
        <v>1805520</v>
      </c>
      <c r="E997" s="58">
        <v>0</v>
      </c>
      <c r="F997" s="58">
        <v>0</v>
      </c>
      <c r="G997" s="59">
        <f t="shared" si="32"/>
        <v>112303.92600000001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3859387</v>
      </c>
      <c r="D999" s="58">
        <f>Bil!E34</f>
        <v>3969431</v>
      </c>
      <c r="E999" s="58">
        <v>0</v>
      </c>
      <c r="F999" s="58">
        <v>0</v>
      </c>
      <c r="G999" s="59">
        <f t="shared" si="32"/>
        <v>271359.72700000001</v>
      </c>
      <c r="H999" s="59">
        <f t="shared" si="31"/>
        <v>0</v>
      </c>
      <c r="I999" s="60"/>
    </row>
    <row r="1000" spans="1:9" x14ac:dyDescent="0.2">
      <c r="A1000" s="57">
        <v>152</v>
      </c>
      <c r="B1000" s="58">
        <f>Bil!C35</f>
        <v>24</v>
      </c>
      <c r="C1000" s="58">
        <f>Bil!D35</f>
        <v>118154</v>
      </c>
      <c r="D1000" s="58">
        <f>Bil!E35</f>
        <v>79833</v>
      </c>
      <c r="E1000" s="58">
        <v>0</v>
      </c>
      <c r="F1000" s="58">
        <v>0</v>
      </c>
      <c r="G1000" s="59">
        <f t="shared" si="32"/>
        <v>6667.68</v>
      </c>
      <c r="H1000" s="59">
        <f t="shared" si="31"/>
        <v>0</v>
      </c>
      <c r="I1000" s="60"/>
    </row>
    <row r="1001" spans="1:9" x14ac:dyDescent="0.2">
      <c r="A1001" s="57">
        <v>152</v>
      </c>
      <c r="B1001" s="58">
        <f>Bil!C36</f>
        <v>25</v>
      </c>
      <c r="C1001" s="58">
        <f>Bil!D36</f>
        <v>503965</v>
      </c>
      <c r="D1001" s="58">
        <f>Bil!E36</f>
        <v>460073</v>
      </c>
      <c r="E1001" s="58">
        <v>0</v>
      </c>
      <c r="F1001" s="58">
        <v>0</v>
      </c>
      <c r="G1001" s="59">
        <f t="shared" si="32"/>
        <v>35602.775000000001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385811</v>
      </c>
      <c r="D1005" s="58">
        <f>Bil!E40</f>
        <v>380240</v>
      </c>
      <c r="E1005" s="58">
        <v>0</v>
      </c>
      <c r="F1005" s="58">
        <v>0</v>
      </c>
      <c r="G1005" s="59">
        <f t="shared" si="32"/>
        <v>33242.438999999998</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15614</v>
      </c>
      <c r="D1016" s="58">
        <f>Bil!E51</f>
        <v>8291</v>
      </c>
      <c r="E1016" s="58">
        <v>0</v>
      </c>
      <c r="F1016" s="58">
        <v>0</v>
      </c>
      <c r="G1016" s="59">
        <f t="shared" si="32"/>
        <v>1287.8400000000001</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50493</v>
      </c>
      <c r="D1018" s="58">
        <f>Bil!E53</f>
        <v>54999</v>
      </c>
      <c r="E1018" s="58">
        <v>0</v>
      </c>
      <c r="F1018" s="58">
        <v>0</v>
      </c>
      <c r="G1018" s="59">
        <f t="shared" si="32"/>
        <v>6740.6220000000003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34879</v>
      </c>
      <c r="D1021" s="58">
        <f>Bil!E56</f>
        <v>46708</v>
      </c>
      <c r="E1021" s="58">
        <v>0</v>
      </c>
      <c r="F1021" s="58">
        <v>0</v>
      </c>
      <c r="G1021" s="59">
        <f t="shared" si="32"/>
        <v>5773.2749999999996</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587109</v>
      </c>
      <c r="D1025" s="58">
        <f>Bil!E60</f>
        <v>637656</v>
      </c>
      <c r="E1025" s="58">
        <v>0</v>
      </c>
      <c r="F1025" s="58">
        <v>0</v>
      </c>
      <c r="G1025" s="59">
        <f t="shared" si="32"/>
        <v>91258.629000000001</v>
      </c>
      <c r="H1025" s="59">
        <f t="shared" si="31"/>
        <v>0</v>
      </c>
      <c r="I1025" s="60"/>
    </row>
    <row r="1026" spans="1:9" x14ac:dyDescent="0.2">
      <c r="A1026" s="57">
        <v>152</v>
      </c>
      <c r="B1026" s="58">
        <f>Bil!C61</f>
        <v>50</v>
      </c>
      <c r="C1026" s="58">
        <f>Bil!D61</f>
        <v>587109</v>
      </c>
      <c r="D1026" s="58">
        <f>Bil!E61</f>
        <v>637656</v>
      </c>
      <c r="E1026" s="58">
        <v>0</v>
      </c>
      <c r="F1026" s="58">
        <v>0</v>
      </c>
      <c r="G1026" s="59">
        <f t="shared" si="32"/>
        <v>93121.05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1454249</v>
      </c>
      <c r="D1039" s="58">
        <f>Bil!E74</f>
        <v>2159998</v>
      </c>
      <c r="E1039" s="58">
        <v>0</v>
      </c>
      <c r="F1039" s="58">
        <v>0</v>
      </c>
      <c r="G1039" s="59">
        <f t="shared" si="32"/>
        <v>363777.43500000006</v>
      </c>
      <c r="H1039" s="59">
        <f t="shared" si="33"/>
        <v>0</v>
      </c>
      <c r="I1039" s="60"/>
    </row>
    <row r="1040" spans="1:9" x14ac:dyDescent="0.2">
      <c r="A1040" s="57">
        <v>152</v>
      </c>
      <c r="B1040" s="58">
        <f>Bil!C75</f>
        <v>64</v>
      </c>
      <c r="C1040" s="58">
        <f>Bil!D75</f>
        <v>577257</v>
      </c>
      <c r="D1040" s="58">
        <f>Bil!E75</f>
        <v>688102</v>
      </c>
      <c r="E1040" s="58">
        <v>0</v>
      </c>
      <c r="F1040" s="58">
        <v>0</v>
      </c>
      <c r="G1040" s="59">
        <f t="shared" si="32"/>
        <v>125021.504</v>
      </c>
      <c r="H1040" s="59">
        <f t="shared" si="33"/>
        <v>0</v>
      </c>
      <c r="I1040" s="60"/>
    </row>
    <row r="1041" spans="1:9" x14ac:dyDescent="0.2">
      <c r="A1041" s="57">
        <v>152</v>
      </c>
      <c r="B1041" s="58">
        <f>Bil!C76</f>
        <v>65</v>
      </c>
      <c r="C1041" s="58">
        <f>Bil!D76</f>
        <v>577257</v>
      </c>
      <c r="D1041" s="58">
        <f>Bil!E76</f>
        <v>688102</v>
      </c>
      <c r="E1041" s="58">
        <v>0</v>
      </c>
      <c r="F1041" s="58">
        <v>0</v>
      </c>
      <c r="G1041" s="59">
        <f t="shared" ref="G1041:G1104" si="34">B1041/1000*C1041+B1041/500*D1041</f>
        <v>126974.96500000001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577257</v>
      </c>
      <c r="D1043" s="58">
        <f>Bil!E78</f>
        <v>688102</v>
      </c>
      <c r="E1043" s="58">
        <v>0</v>
      </c>
      <c r="F1043" s="58">
        <v>0</v>
      </c>
      <c r="G1043" s="59">
        <f t="shared" si="34"/>
        <v>130881.88700000002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27747</v>
      </c>
      <c r="D1049" s="58">
        <f>Bil!E84</f>
        <v>41809</v>
      </c>
      <c r="E1049" s="58">
        <v>0</v>
      </c>
      <c r="F1049" s="58">
        <v>0</v>
      </c>
      <c r="G1049" s="59">
        <f t="shared" si="34"/>
        <v>8129.6449999999995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783</v>
      </c>
      <c r="D1055" s="58">
        <f>Bil!E90</f>
        <v>2883</v>
      </c>
      <c r="E1055" s="58">
        <v>0</v>
      </c>
      <c r="F1055" s="58">
        <v>0</v>
      </c>
      <c r="G1055" s="59">
        <f t="shared" si="34"/>
        <v>517.37099999999998</v>
      </c>
      <c r="H1055" s="59">
        <f t="shared" si="33"/>
        <v>0</v>
      </c>
      <c r="I1055" s="60"/>
    </row>
    <row r="1056" spans="1:9" x14ac:dyDescent="0.2">
      <c r="A1056" s="57">
        <v>152</v>
      </c>
      <c r="B1056" s="58">
        <f>Bil!C91</f>
        <v>80</v>
      </c>
      <c r="C1056" s="58">
        <f>Bil!D91</f>
        <v>26964</v>
      </c>
      <c r="D1056" s="58">
        <f>Bil!E91</f>
        <v>38926</v>
      </c>
      <c r="E1056" s="58">
        <v>0</v>
      </c>
      <c r="F1056" s="58">
        <v>0</v>
      </c>
      <c r="G1056" s="59">
        <f t="shared" si="34"/>
        <v>8385.2799999999988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849245</v>
      </c>
      <c r="D1116" s="58">
        <f>Bil!E151</f>
        <v>1430087</v>
      </c>
      <c r="E1116" s="58">
        <v>0</v>
      </c>
      <c r="F1116" s="58">
        <v>0</v>
      </c>
      <c r="G1116" s="59">
        <f t="shared" si="36"/>
        <v>519318.66000000003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179245</v>
      </c>
      <c r="D1129" s="58">
        <f>Bil!E164</f>
        <v>185451</v>
      </c>
      <c r="E1129" s="58">
        <v>0</v>
      </c>
      <c r="F1129" s="58">
        <v>0</v>
      </c>
      <c r="G1129" s="59">
        <f t="shared" si="36"/>
        <v>84172.491000000009</v>
      </c>
      <c r="H1129" s="59">
        <f t="shared" si="35"/>
        <v>0</v>
      </c>
      <c r="I1129" s="60"/>
    </row>
    <row r="1130" spans="1:9" x14ac:dyDescent="0.2">
      <c r="A1130" s="57">
        <v>152</v>
      </c>
      <c r="B1130" s="58">
        <f>Bil!C165</f>
        <v>154</v>
      </c>
      <c r="C1130" s="58">
        <f>Bil!D165</f>
        <v>670000</v>
      </c>
      <c r="D1130" s="58">
        <f>Bil!E165</f>
        <v>1244636</v>
      </c>
      <c r="E1130" s="58">
        <v>0</v>
      </c>
      <c r="F1130" s="58">
        <v>0</v>
      </c>
      <c r="G1130" s="59">
        <f t="shared" si="36"/>
        <v>486527.88799999998</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4574525</v>
      </c>
      <c r="D1138" s="58">
        <f>Bil!E173</f>
        <v>20140004</v>
      </c>
      <c r="E1138" s="58">
        <v>0</v>
      </c>
      <c r="F1138" s="58">
        <v>0</v>
      </c>
      <c r="G1138" s="59">
        <f t="shared" si="36"/>
        <v>7266434.3459999999</v>
      </c>
      <c r="H1138" s="59">
        <f t="shared" si="35"/>
        <v>0</v>
      </c>
      <c r="I1138" s="60"/>
    </row>
    <row r="1139" spans="1:9" x14ac:dyDescent="0.2">
      <c r="A1139" s="57">
        <v>152</v>
      </c>
      <c r="B1139" s="58">
        <f>Bil!C174</f>
        <v>163</v>
      </c>
      <c r="C1139" s="58">
        <f>Bil!D174</f>
        <v>215561</v>
      </c>
      <c r="D1139" s="58">
        <f>Bil!E174</f>
        <v>264707</v>
      </c>
      <c r="E1139" s="58">
        <v>0</v>
      </c>
      <c r="F1139" s="58">
        <v>0</v>
      </c>
      <c r="G1139" s="59">
        <f t="shared" si="36"/>
        <v>121430.925</v>
      </c>
      <c r="H1139" s="59">
        <f t="shared" si="35"/>
        <v>0</v>
      </c>
      <c r="I1139" s="60"/>
    </row>
    <row r="1140" spans="1:9" x14ac:dyDescent="0.2">
      <c r="A1140" s="57">
        <v>152</v>
      </c>
      <c r="B1140" s="58">
        <f>Bil!C175</f>
        <v>164</v>
      </c>
      <c r="C1140" s="58">
        <f>Bil!D175</f>
        <v>90421</v>
      </c>
      <c r="D1140" s="58">
        <f>Bil!E175</f>
        <v>141511</v>
      </c>
      <c r="E1140" s="58">
        <v>0</v>
      </c>
      <c r="F1140" s="58">
        <v>0</v>
      </c>
      <c r="G1140" s="59">
        <f t="shared" si="36"/>
        <v>61244.652000000002</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85126</v>
      </c>
      <c r="D1142" s="58">
        <f>Bil!E177</f>
        <v>137944</v>
      </c>
      <c r="E1142" s="58">
        <v>0</v>
      </c>
      <c r="F1142" s="58">
        <v>0</v>
      </c>
      <c r="G1142" s="59">
        <f t="shared" si="36"/>
        <v>59928.324000000008</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5295</v>
      </c>
      <c r="D1150" s="58">
        <f>Bil!E185</f>
        <v>3567</v>
      </c>
      <c r="E1150" s="58">
        <v>0</v>
      </c>
      <c r="F1150" s="58">
        <v>0</v>
      </c>
      <c r="G1150" s="59">
        <f t="shared" si="36"/>
        <v>2162.6459999999997</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125140</v>
      </c>
      <c r="D1196" s="58">
        <f>Bil!E231</f>
        <v>123196</v>
      </c>
      <c r="E1196" s="58">
        <v>0</v>
      </c>
      <c r="F1196" s="58">
        <v>0</v>
      </c>
      <c r="G1196" s="59">
        <f t="shared" si="38"/>
        <v>81737.039999999994</v>
      </c>
      <c r="H1196" s="59">
        <f t="shared" si="37"/>
        <v>0</v>
      </c>
      <c r="I1196" s="60"/>
    </row>
    <row r="1197" spans="1:9" x14ac:dyDescent="0.2">
      <c r="A1197" s="57">
        <v>152</v>
      </c>
      <c r="B1197" s="58">
        <f>Bil!C232</f>
        <v>221</v>
      </c>
      <c r="C1197" s="58">
        <f>Bil!D232</f>
        <v>125140</v>
      </c>
      <c r="D1197" s="58">
        <f>Bil!E232</f>
        <v>123196</v>
      </c>
      <c r="E1197" s="58">
        <v>0</v>
      </c>
      <c r="F1197" s="58">
        <v>0</v>
      </c>
      <c r="G1197" s="59">
        <f t="shared" si="38"/>
        <v>82108.572</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4358964</v>
      </c>
      <c r="D1199" s="58">
        <f>Bil!E234</f>
        <v>19875297</v>
      </c>
      <c r="E1199" s="58">
        <v>0</v>
      </c>
      <c r="F1199" s="58">
        <v>0</v>
      </c>
      <c r="G1199" s="59">
        <f t="shared" si="38"/>
        <v>9836431.4340000004</v>
      </c>
      <c r="H1199" s="59">
        <f t="shared" si="37"/>
        <v>0</v>
      </c>
      <c r="I1199" s="60"/>
    </row>
    <row r="1200" spans="1:9" x14ac:dyDescent="0.2">
      <c r="A1200" s="57">
        <v>152</v>
      </c>
      <c r="B1200" s="58">
        <f>Bil!C235</f>
        <v>224</v>
      </c>
      <c r="C1200" s="58">
        <f>Bil!D235</f>
        <v>3120276</v>
      </c>
      <c r="D1200" s="58">
        <f>Bil!E235</f>
        <v>17980006</v>
      </c>
      <c r="E1200" s="58">
        <v>0</v>
      </c>
      <c r="F1200" s="58">
        <v>0</v>
      </c>
      <c r="G1200" s="59">
        <f t="shared" si="38"/>
        <v>8753984.5120000001</v>
      </c>
      <c r="H1200" s="59">
        <f t="shared" si="37"/>
        <v>0</v>
      </c>
      <c r="I1200" s="60"/>
    </row>
    <row r="1201" spans="1:9" x14ac:dyDescent="0.2">
      <c r="A1201" s="57">
        <v>152</v>
      </c>
      <c r="B1201" s="58">
        <f>Bil!C236</f>
        <v>225</v>
      </c>
      <c r="C1201" s="58">
        <f>Bil!D236</f>
        <v>3120276</v>
      </c>
      <c r="D1201" s="58">
        <f>Bil!E236</f>
        <v>17980006</v>
      </c>
      <c r="E1201" s="58">
        <v>0</v>
      </c>
      <c r="F1201" s="58">
        <v>0</v>
      </c>
      <c r="G1201" s="59">
        <f t="shared" si="38"/>
        <v>8793064.8000000007</v>
      </c>
      <c r="H1201" s="59">
        <f t="shared" si="37"/>
        <v>0</v>
      </c>
      <c r="I1201" s="60"/>
    </row>
    <row r="1202" spans="1:9" x14ac:dyDescent="0.2">
      <c r="A1202" s="57">
        <v>152</v>
      </c>
      <c r="B1202" s="58">
        <f>Bil!C237</f>
        <v>226</v>
      </c>
      <c r="C1202" s="58">
        <f>Bil!D237</f>
        <v>3120276</v>
      </c>
      <c r="D1202" s="58">
        <f>Bil!E237</f>
        <v>17980006</v>
      </c>
      <c r="E1202" s="58">
        <v>0</v>
      </c>
      <c r="F1202" s="58">
        <v>0</v>
      </c>
      <c r="G1202" s="59">
        <f t="shared" si="38"/>
        <v>8832145.0879999995</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392098</v>
      </c>
      <c r="D1208" s="58">
        <f>Bil!E243</f>
        <v>466130</v>
      </c>
      <c r="E1208" s="58">
        <v>0</v>
      </c>
      <c r="F1208" s="58">
        <v>0</v>
      </c>
      <c r="G1208" s="59">
        <f t="shared" si="38"/>
        <v>307251.05599999998</v>
      </c>
      <c r="H1208" s="59">
        <f t="shared" si="37"/>
        <v>0</v>
      </c>
      <c r="I1208" s="60"/>
    </row>
    <row r="1209" spans="1:9" x14ac:dyDescent="0.2">
      <c r="A1209" s="57">
        <v>152</v>
      </c>
      <c r="B1209" s="58">
        <f>Bil!C244</f>
        <v>233</v>
      </c>
      <c r="C1209" s="58">
        <f>Bil!D244</f>
        <v>392098</v>
      </c>
      <c r="D1209" s="58">
        <f>Bil!E244</f>
        <v>466130</v>
      </c>
      <c r="E1209" s="58">
        <v>0</v>
      </c>
      <c r="F1209" s="58">
        <v>0</v>
      </c>
      <c r="G1209" s="59">
        <f t="shared" si="38"/>
        <v>308575.41399999999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846590</v>
      </c>
      <c r="D1216" s="58">
        <f>Bil!E251</f>
        <v>1429161</v>
      </c>
      <c r="E1216" s="58">
        <v>0</v>
      </c>
      <c r="F1216" s="58">
        <v>0</v>
      </c>
      <c r="G1216" s="59">
        <f t="shared" si="38"/>
        <v>889178.88</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849245</v>
      </c>
      <c r="D1225" s="58">
        <f>Bil!E261</f>
        <v>1430087</v>
      </c>
      <c r="E1225" s="58">
        <v>0</v>
      </c>
      <c r="F1225" s="58">
        <v>0</v>
      </c>
      <c r="G1225" s="59">
        <f t="shared" si="38"/>
        <v>923645.33100000001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90421</v>
      </c>
      <c r="D1252" s="58">
        <f>Bil!E288</f>
        <v>141511</v>
      </c>
      <c r="E1252" s="58">
        <v>0</v>
      </c>
      <c r="F1252" s="58">
        <v>0</v>
      </c>
      <c r="G1252" s="59">
        <f t="shared" si="40"/>
        <v>103070.26800000001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5295</v>
      </c>
      <c r="D1259" s="58">
        <f>Bil!E295</f>
        <v>3567</v>
      </c>
      <c r="E1259" s="58">
        <v>0</v>
      </c>
      <c r="F1259" s="58">
        <v>0</v>
      </c>
      <c r="G1259" s="59">
        <f t="shared" si="40"/>
        <v>3517.4069999999997</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14698816</v>
      </c>
      <c r="D1396" s="58">
        <f>RasF!E121</f>
        <v>15731287</v>
      </c>
      <c r="E1396" s="58">
        <v>0</v>
      </c>
      <c r="F1396" s="58">
        <v>0</v>
      </c>
      <c r="G1396" s="59">
        <f t="shared" si="44"/>
        <v>5077752.9000000004</v>
      </c>
      <c r="H1396" s="59">
        <f t="shared" si="43"/>
        <v>0</v>
      </c>
      <c r="I1396" s="60"/>
    </row>
    <row r="1397" spans="1:9" x14ac:dyDescent="0.2">
      <c r="A1397" s="57">
        <v>154</v>
      </c>
      <c r="B1397" s="58">
        <f>RasF!C122</f>
        <v>111</v>
      </c>
      <c r="C1397" s="58">
        <f>RasF!D122</f>
        <v>13444855</v>
      </c>
      <c r="D1397" s="58">
        <f>RasF!E122</f>
        <v>14582725</v>
      </c>
      <c r="E1397" s="58">
        <v>0</v>
      </c>
      <c r="F1397" s="58">
        <v>0</v>
      </c>
      <c r="G1397" s="59">
        <f t="shared" si="44"/>
        <v>4729743.8550000004</v>
      </c>
      <c r="H1397" s="59">
        <f t="shared" si="43"/>
        <v>0</v>
      </c>
      <c r="I1397" s="60"/>
    </row>
    <row r="1398" spans="1:9" x14ac:dyDescent="0.2">
      <c r="A1398" s="57">
        <v>154</v>
      </c>
      <c r="B1398" s="58">
        <f>RasF!C123</f>
        <v>112</v>
      </c>
      <c r="C1398" s="58">
        <f>RasF!D123</f>
        <v>13444855</v>
      </c>
      <c r="D1398" s="58">
        <f>RasF!E123</f>
        <v>14582725</v>
      </c>
      <c r="E1398" s="58">
        <v>0</v>
      </c>
      <c r="F1398" s="58">
        <v>0</v>
      </c>
      <c r="G1398" s="59">
        <f t="shared" si="44"/>
        <v>4772354.16</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1253961</v>
      </c>
      <c r="D1408" s="58">
        <f>RasF!E133</f>
        <v>1148562</v>
      </c>
      <c r="E1408" s="58">
        <v>0</v>
      </c>
      <c r="F1408" s="58">
        <v>0</v>
      </c>
      <c r="G1408" s="59">
        <f t="shared" si="44"/>
        <v>433232.37</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14698816</v>
      </c>
      <c r="D1423" s="67">
        <f>RasF!E148</f>
        <v>15731287</v>
      </c>
      <c r="E1423" s="67">
        <v>0</v>
      </c>
      <c r="F1423" s="67">
        <v>0</v>
      </c>
      <c r="G1423" s="68">
        <f t="shared" si="44"/>
        <v>6324110.4300000006</v>
      </c>
      <c r="H1423" s="68">
        <f t="shared" si="45"/>
        <v>0</v>
      </c>
      <c r="I1423" s="69"/>
    </row>
    <row r="1424" spans="1:9" x14ac:dyDescent="0.2">
      <c r="A1424" s="62">
        <v>156</v>
      </c>
      <c r="B1424" s="63">
        <f>PVRIO!C12</f>
        <v>1</v>
      </c>
      <c r="C1424" s="70">
        <f>PVRIO!D12</f>
        <v>15102991</v>
      </c>
      <c r="D1424" s="70">
        <f>PVRIO!E12</f>
        <v>428626</v>
      </c>
      <c r="E1424" s="70">
        <v>0</v>
      </c>
      <c r="F1424" s="70">
        <v>0</v>
      </c>
      <c r="G1424" s="64">
        <f t="shared" si="44"/>
        <v>15960.243</v>
      </c>
      <c r="H1424" s="64">
        <f t="shared" si="45"/>
        <v>0</v>
      </c>
      <c r="I1424" s="65">
        <v>0</v>
      </c>
    </row>
    <row r="1425" spans="1:9" x14ac:dyDescent="0.2">
      <c r="A1425" s="57">
        <v>156</v>
      </c>
      <c r="B1425" s="58">
        <f>PVRIO!C13</f>
        <v>2</v>
      </c>
      <c r="C1425" s="61">
        <f>PVRIO!D13</f>
        <v>15102991</v>
      </c>
      <c r="D1425" s="61">
        <f>PVRIO!E13</f>
        <v>0</v>
      </c>
      <c r="E1425" s="61">
        <v>0</v>
      </c>
      <c r="F1425" s="61">
        <v>0</v>
      </c>
      <c r="G1425" s="59">
        <f t="shared" ref="G1425:G1467" si="46">B1425/1000*C1425+B1425/500*D1425</f>
        <v>30205.982</v>
      </c>
      <c r="H1425" s="59">
        <f t="shared" si="45"/>
        <v>0</v>
      </c>
      <c r="I1425" s="60">
        <v>0</v>
      </c>
    </row>
    <row r="1426" spans="1:9" x14ac:dyDescent="0.2">
      <c r="A1426" s="57">
        <v>156</v>
      </c>
      <c r="B1426" s="58">
        <f>PVRIO!C14</f>
        <v>3</v>
      </c>
      <c r="C1426" s="61">
        <f>PVRIO!D14</f>
        <v>15102991</v>
      </c>
      <c r="D1426" s="61">
        <f>PVRIO!E14</f>
        <v>0</v>
      </c>
      <c r="E1426" s="61">
        <v>0</v>
      </c>
      <c r="F1426" s="61">
        <v>0</v>
      </c>
      <c r="G1426" s="59">
        <f t="shared" si="46"/>
        <v>45308.972999999998</v>
      </c>
      <c r="H1426" s="59">
        <f t="shared" si="45"/>
        <v>0</v>
      </c>
      <c r="I1426" s="60">
        <v>0</v>
      </c>
    </row>
    <row r="1427" spans="1:9" x14ac:dyDescent="0.2">
      <c r="A1427" s="57">
        <v>156</v>
      </c>
      <c r="B1427" s="58">
        <f>PVRIO!C15</f>
        <v>4</v>
      </c>
      <c r="C1427" s="61">
        <f>PVRIO!D15</f>
        <v>15102991</v>
      </c>
      <c r="D1427" s="61">
        <f>PVRIO!E15</f>
        <v>0</v>
      </c>
      <c r="E1427" s="61">
        <v>0</v>
      </c>
      <c r="F1427" s="61">
        <v>0</v>
      </c>
      <c r="G1427" s="59">
        <f t="shared" si="46"/>
        <v>60411.964</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428626</v>
      </c>
      <c r="E1441" s="61">
        <v>0</v>
      </c>
      <c r="F1441" s="61">
        <v>0</v>
      </c>
      <c r="G1441" s="59">
        <f t="shared" si="46"/>
        <v>15430.535999999998</v>
      </c>
      <c r="H1441" s="59">
        <f t="shared" si="45"/>
        <v>0</v>
      </c>
      <c r="I1441" s="60">
        <v>0</v>
      </c>
    </row>
    <row r="1442" spans="1:9" x14ac:dyDescent="0.2">
      <c r="A1442" s="57">
        <v>156</v>
      </c>
      <c r="B1442" s="58">
        <f>PVRIO!C30</f>
        <v>19</v>
      </c>
      <c r="C1442" s="61">
        <f>PVRIO!D30</f>
        <v>0</v>
      </c>
      <c r="D1442" s="61">
        <f>PVRIO!E30</f>
        <v>428626</v>
      </c>
      <c r="E1442" s="61">
        <v>0</v>
      </c>
      <c r="F1442" s="61">
        <v>0</v>
      </c>
      <c r="G1442" s="59">
        <f t="shared" si="46"/>
        <v>16287.788</v>
      </c>
      <c r="H1442" s="59">
        <f t="shared" si="45"/>
        <v>0</v>
      </c>
      <c r="I1442" s="60">
        <v>0</v>
      </c>
    </row>
    <row r="1443" spans="1:9" x14ac:dyDescent="0.2">
      <c r="A1443" s="57">
        <v>156</v>
      </c>
      <c r="B1443" s="58">
        <f>PVRIO!C31</f>
        <v>20</v>
      </c>
      <c r="C1443" s="61">
        <f>PVRIO!D31</f>
        <v>0</v>
      </c>
      <c r="D1443" s="61">
        <f>PVRIO!E31</f>
        <v>428626</v>
      </c>
      <c r="E1443" s="61">
        <v>0</v>
      </c>
      <c r="F1443" s="61">
        <v>0</v>
      </c>
      <c r="G1443" s="59">
        <f t="shared" si="46"/>
        <v>17145.04</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90421</v>
      </c>
      <c r="D1468" s="70"/>
      <c r="E1468" s="70">
        <v>0</v>
      </c>
      <c r="F1468" s="70">
        <v>0</v>
      </c>
      <c r="G1468" s="64">
        <f t="shared" ref="G1468:G1499" si="51">B1468/1000*C1468</f>
        <v>90.421000000000006</v>
      </c>
      <c r="H1468" s="64">
        <f t="shared" ref="H1468:H1499" si="52">ABS(C1468-ROUND(C1468,0))</f>
        <v>0</v>
      </c>
      <c r="I1468" s="65"/>
    </row>
    <row r="1469" spans="1:9" x14ac:dyDescent="0.2">
      <c r="A1469" s="73">
        <v>159</v>
      </c>
      <c r="B1469" s="61">
        <f>Obv!C13</f>
        <v>2</v>
      </c>
      <c r="C1469" s="61">
        <f>Obv!D13</f>
        <v>15913073</v>
      </c>
      <c r="D1469" s="61">
        <v>0</v>
      </c>
      <c r="E1469" s="61">
        <v>0</v>
      </c>
      <c r="F1469" s="61">
        <v>0</v>
      </c>
      <c r="G1469" s="59">
        <f t="shared" si="51"/>
        <v>31826.146000000001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15526007</v>
      </c>
      <c r="D1471" s="61">
        <v>0</v>
      </c>
      <c r="E1471" s="61">
        <v>0</v>
      </c>
      <c r="F1471" s="61">
        <v>0</v>
      </c>
      <c r="G1471" s="59">
        <f t="shared" si="51"/>
        <v>62104.027999999998</v>
      </c>
      <c r="H1471" s="59">
        <f t="shared" si="52"/>
        <v>0</v>
      </c>
      <c r="I1471" s="60"/>
    </row>
    <row r="1472" spans="1:9" x14ac:dyDescent="0.2">
      <c r="A1472" s="73">
        <v>159</v>
      </c>
      <c r="B1472" s="61">
        <f>Obv!C16</f>
        <v>5</v>
      </c>
      <c r="C1472" s="61">
        <f>Obv!D16</f>
        <v>11403030</v>
      </c>
      <c r="D1472" s="61">
        <v>0</v>
      </c>
      <c r="E1472" s="61">
        <v>0</v>
      </c>
      <c r="F1472" s="61">
        <v>0</v>
      </c>
      <c r="G1472" s="59">
        <f t="shared" si="51"/>
        <v>57015.15</v>
      </c>
      <c r="H1472" s="59">
        <f t="shared" si="52"/>
        <v>0</v>
      </c>
      <c r="I1472" s="60"/>
    </row>
    <row r="1473" spans="1:9" x14ac:dyDescent="0.2">
      <c r="A1473" s="73">
        <v>159</v>
      </c>
      <c r="B1473" s="61">
        <f>Obv!C17</f>
        <v>6</v>
      </c>
      <c r="C1473" s="61">
        <f>Obv!D17</f>
        <v>4101177</v>
      </c>
      <c r="D1473" s="61">
        <v>0</v>
      </c>
      <c r="E1473" s="61">
        <v>0</v>
      </c>
      <c r="F1473" s="61">
        <v>0</v>
      </c>
      <c r="G1473" s="59">
        <f t="shared" si="51"/>
        <v>24607.062000000002</v>
      </c>
      <c r="H1473" s="59">
        <f t="shared" si="52"/>
        <v>0</v>
      </c>
      <c r="I1473" s="60"/>
    </row>
    <row r="1474" spans="1:9" x14ac:dyDescent="0.2">
      <c r="A1474" s="73">
        <v>159</v>
      </c>
      <c r="B1474" s="61">
        <f>Obv!C18</f>
        <v>7</v>
      </c>
      <c r="C1474" s="61">
        <f>Obv!D18</f>
        <v>11924</v>
      </c>
      <c r="D1474" s="61">
        <v>0</v>
      </c>
      <c r="E1474" s="61">
        <v>0</v>
      </c>
      <c r="F1474" s="61">
        <v>0</v>
      </c>
      <c r="G1474" s="59">
        <f t="shared" si="51"/>
        <v>83.468000000000004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9876</v>
      </c>
      <c r="D1478" s="61">
        <v>0</v>
      </c>
      <c r="E1478" s="61">
        <v>0</v>
      </c>
      <c r="F1478" s="61">
        <v>0</v>
      </c>
      <c r="G1478" s="59">
        <f t="shared" si="51"/>
        <v>108.636</v>
      </c>
      <c r="H1478" s="59">
        <f t="shared" si="52"/>
        <v>0</v>
      </c>
      <c r="I1478" s="60"/>
    </row>
    <row r="1479" spans="1:9" x14ac:dyDescent="0.2">
      <c r="A1479" s="73">
        <v>159</v>
      </c>
      <c r="B1479" s="61">
        <f>Obv!C23</f>
        <v>12</v>
      </c>
      <c r="C1479" s="61">
        <f>Obv!D23</f>
        <v>387066</v>
      </c>
      <c r="D1479" s="61">
        <v>0</v>
      </c>
      <c r="E1479" s="61">
        <v>0</v>
      </c>
      <c r="F1479" s="61">
        <v>0</v>
      </c>
      <c r="G1479" s="59">
        <f t="shared" si="51"/>
        <v>4644.7920000000004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15861983</v>
      </c>
      <c r="D1486" s="61">
        <v>0</v>
      </c>
      <c r="E1486" s="61">
        <v>0</v>
      </c>
      <c r="F1486" s="61">
        <v>0</v>
      </c>
      <c r="G1486" s="59">
        <f t="shared" si="51"/>
        <v>301377.67699999997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15474917</v>
      </c>
      <c r="D1488" s="61">
        <v>0</v>
      </c>
      <c r="E1488" s="61">
        <v>0</v>
      </c>
      <c r="F1488" s="61">
        <v>0</v>
      </c>
      <c r="G1488" s="59">
        <f t="shared" si="51"/>
        <v>324973.25700000004</v>
      </c>
      <c r="H1488" s="59">
        <f t="shared" si="52"/>
        <v>0</v>
      </c>
      <c r="I1488" s="60"/>
    </row>
    <row r="1489" spans="1:9" x14ac:dyDescent="0.2">
      <c r="A1489" s="73">
        <v>159</v>
      </c>
      <c r="B1489" s="61">
        <f>Obv!C33</f>
        <v>22</v>
      </c>
      <c r="C1489" s="61">
        <f>Obv!D33</f>
        <v>11403030</v>
      </c>
      <c r="D1489" s="61">
        <v>0</v>
      </c>
      <c r="E1489" s="61">
        <v>0</v>
      </c>
      <c r="F1489" s="61">
        <v>0</v>
      </c>
      <c r="G1489" s="59">
        <f t="shared" si="51"/>
        <v>250866.65999999997</v>
      </c>
      <c r="H1489" s="59">
        <f t="shared" si="52"/>
        <v>0</v>
      </c>
      <c r="I1489" s="60"/>
    </row>
    <row r="1490" spans="1:9" x14ac:dyDescent="0.2">
      <c r="A1490" s="73">
        <v>159</v>
      </c>
      <c r="B1490" s="61">
        <f>Obv!C34</f>
        <v>23</v>
      </c>
      <c r="C1490" s="61">
        <f>Obv!D34</f>
        <v>4048359</v>
      </c>
      <c r="D1490" s="61">
        <v>0</v>
      </c>
      <c r="E1490" s="61">
        <v>0</v>
      </c>
      <c r="F1490" s="61">
        <v>0</v>
      </c>
      <c r="G1490" s="59">
        <f t="shared" si="51"/>
        <v>93112.256999999998</v>
      </c>
      <c r="H1490" s="59">
        <f t="shared" si="52"/>
        <v>0</v>
      </c>
      <c r="I1490" s="60"/>
    </row>
    <row r="1491" spans="1:9" x14ac:dyDescent="0.2">
      <c r="A1491" s="73">
        <v>159</v>
      </c>
      <c r="B1491" s="61">
        <f>Obv!C35</f>
        <v>24</v>
      </c>
      <c r="C1491" s="61">
        <f>Obv!D35</f>
        <v>11924</v>
      </c>
      <c r="D1491" s="61">
        <v>0</v>
      </c>
      <c r="E1491" s="61">
        <v>0</v>
      </c>
      <c r="F1491" s="61">
        <v>0</v>
      </c>
      <c r="G1491" s="59">
        <f t="shared" si="51"/>
        <v>286.17599999999999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11604</v>
      </c>
      <c r="D1495" s="61">
        <v>0</v>
      </c>
      <c r="E1495" s="61">
        <v>0</v>
      </c>
      <c r="F1495" s="61">
        <v>0</v>
      </c>
      <c r="G1495" s="59">
        <f t="shared" si="51"/>
        <v>324.91200000000003</v>
      </c>
      <c r="H1495" s="59">
        <f t="shared" si="52"/>
        <v>0</v>
      </c>
      <c r="I1495" s="60"/>
    </row>
    <row r="1496" spans="1:9" x14ac:dyDescent="0.2">
      <c r="A1496" s="73">
        <v>159</v>
      </c>
      <c r="B1496" s="61">
        <f>Obv!C40</f>
        <v>29</v>
      </c>
      <c r="C1496" s="61">
        <f>Obv!D40</f>
        <v>387066</v>
      </c>
      <c r="D1496" s="61">
        <v>0</v>
      </c>
      <c r="E1496" s="61">
        <v>0</v>
      </c>
      <c r="F1496" s="61">
        <v>0</v>
      </c>
      <c r="G1496" s="59">
        <f t="shared" si="51"/>
        <v>11224.914000000001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141511</v>
      </c>
      <c r="D1503" s="61">
        <v>0</v>
      </c>
      <c r="E1503" s="61">
        <v>0</v>
      </c>
      <c r="F1503" s="61">
        <v>0</v>
      </c>
      <c r="G1503" s="59">
        <f t="shared" si="53"/>
        <v>5094.3959999999997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141511</v>
      </c>
      <c r="D1557" s="61">
        <v>0</v>
      </c>
      <c r="E1557" s="61">
        <v>0</v>
      </c>
      <c r="F1557" s="61">
        <v>0</v>
      </c>
      <c r="G1557" s="59">
        <f t="shared" si="55"/>
        <v>12735.99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141511</v>
      </c>
      <c r="D1559" s="61">
        <v>0</v>
      </c>
      <c r="E1559" s="61">
        <v>0</v>
      </c>
      <c r="F1559" s="61">
        <v>0</v>
      </c>
      <c r="G1559" s="59">
        <f t="shared" si="55"/>
        <v>13019.012000000001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45" sqref="K4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34547</v>
      </c>
      <c r="C6" s="12"/>
      <c r="D6" s="360" t="s">
        <v>3128</v>
      </c>
      <c r="E6" s="361"/>
      <c r="F6" s="15" t="s">
        <v>237</v>
      </c>
      <c r="G6" s="12"/>
      <c r="H6" s="12"/>
      <c r="I6" s="12"/>
      <c r="J6" s="368">
        <f>SUM(Skriveni!G2:G1561)</f>
        <v>312531126.38000017</v>
      </c>
      <c r="K6" s="368"/>
    </row>
    <row r="7" spans="1:11" ht="3" customHeight="1" x14ac:dyDescent="0.2">
      <c r="A7" s="12"/>
      <c r="B7" s="12"/>
      <c r="C7" s="12"/>
      <c r="D7" s="12"/>
      <c r="E7" s="12"/>
      <c r="F7" s="12"/>
      <c r="G7" s="12"/>
      <c r="H7" s="12"/>
      <c r="I7" s="12"/>
      <c r="J7" s="12"/>
      <c r="K7" s="12"/>
    </row>
    <row r="8" spans="1:11" ht="15" customHeight="1" x14ac:dyDescent="0.2">
      <c r="A8" s="22" t="s">
        <v>3125</v>
      </c>
      <c r="B8" s="27">
        <v>3075443</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52210</v>
      </c>
      <c r="C12" s="357" t="s">
        <v>4030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93117098651</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8510</v>
      </c>
      <c r="C18" s="351" t="str">
        <f xml:space="preserve"> IF(B18&gt;0,LOOKUP(B18,Sifre!A255:A869,Sifre!B255:B869),"Djelatnost nije upisana")</f>
        <v>Predškolsko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374</v>
      </c>
      <c r="C22" s="351" t="str">
        <f>IF(B22&gt;0, "Županija: " &amp; LOOKUP(H2,A83:A103,B83:B103) &amp; ", grad/općina: " &amp; LOOKUP(B22,A107:A663,B107:B663),"Šifra grada/općine nije upisana")</f>
        <v>Županija: ISTARSKA, grad/općina: ROVINJ</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14855743</v>
      </c>
      <c r="K39" s="114">
        <f>PRRAS!E12</f>
        <v>15805319</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14552306</v>
      </c>
      <c r="K40" s="117">
        <f>PRRAS!E159</f>
        <v>15399927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392098</v>
      </c>
      <c r="K41" s="117">
        <f>PRRAS!E648</f>
        <v>466130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3120276</v>
      </c>
      <c r="K43" s="114">
        <f>Bil!E13</f>
        <v>17980006</v>
      </c>
    </row>
    <row r="44" spans="1:11" ht="12.95" customHeight="1" x14ac:dyDescent="0.2">
      <c r="A44" s="371"/>
      <c r="B44" s="376" t="str">
        <f>Bil!B74</f>
        <v>Financijska imovina (AOP 064+073+081+112+128+140+157+158)</v>
      </c>
      <c r="C44" s="401"/>
      <c r="D44" s="401"/>
      <c r="E44" s="401"/>
      <c r="F44" s="401"/>
      <c r="G44" s="401"/>
      <c r="H44" s="401"/>
      <c r="I44" s="115">
        <f>Bil!C74</f>
        <v>63</v>
      </c>
      <c r="J44" s="116">
        <f>Bil!D74</f>
        <v>1454249</v>
      </c>
      <c r="K44" s="117">
        <f>Bil!E74</f>
        <v>2159998</v>
      </c>
    </row>
    <row r="45" spans="1:11" ht="12.95" customHeight="1" x14ac:dyDescent="0.2">
      <c r="A45" s="371"/>
      <c r="B45" s="376" t="str">
        <f>Bil!B174</f>
        <v xml:space="preserve">Obveze (AOP 164+175+176+192+220) </v>
      </c>
      <c r="C45" s="401"/>
      <c r="D45" s="401"/>
      <c r="E45" s="401"/>
      <c r="F45" s="401"/>
      <c r="G45" s="401"/>
      <c r="H45" s="401"/>
      <c r="I45" s="115">
        <f>Bil!C174</f>
        <v>163</v>
      </c>
      <c r="J45" s="116">
        <f>Bil!D174</f>
        <v>215561</v>
      </c>
      <c r="K45" s="117">
        <f>Bil!E174</f>
        <v>264707</v>
      </c>
    </row>
    <row r="46" spans="1:11" ht="12.95" customHeight="1" x14ac:dyDescent="0.2">
      <c r="A46" s="372"/>
      <c r="B46" s="390" t="str">
        <f>Bil!B234</f>
        <v>Vlastiti izvori (224 + 232 - 236 + 240 do 242)</v>
      </c>
      <c r="C46" s="391"/>
      <c r="D46" s="391"/>
      <c r="E46" s="391"/>
      <c r="F46" s="391"/>
      <c r="G46" s="391"/>
      <c r="H46" s="391"/>
      <c r="I46" s="118">
        <f>Bil!C234</f>
        <v>223</v>
      </c>
      <c r="J46" s="119">
        <f>Bil!D234</f>
        <v>4358964</v>
      </c>
      <c r="K46" s="120">
        <f>Bil!E234</f>
        <v>19875297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14698816</v>
      </c>
      <c r="K50" s="117">
        <f>RasF!E121</f>
        <v>15731287</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14698816</v>
      </c>
      <c r="K51" s="120">
        <f>RasF!E148</f>
        <v>15731287</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15102991</v>
      </c>
      <c r="K52" s="114">
        <f>PVRIO!E12</f>
        <v>428626</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428626</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90421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141511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141511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72" activePane="bottomLeft" state="frozen"/>
      <selection pane="bottomLeft" activeCell="E700" sqref="E70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34547</v>
      </c>
      <c r="C4" s="414"/>
      <c r="D4" s="414"/>
      <c r="E4" s="415">
        <f>SUM(Skriveni!G2:G976)</f>
        <v>240104584.28700003</v>
      </c>
      <c r="F4" s="416"/>
    </row>
    <row r="5" spans="1:7" s="23" customFormat="1" ht="15" customHeight="1" x14ac:dyDescent="0.2">
      <c r="B5" s="413" t="str">
        <f>"Naziv: "&amp;IF(RefStr!B10&lt;&gt;"",RefStr!B10,"_______________________________________")</f>
        <v>Naziv: DJEČJI VRTIĆ NEVEN ROVINJ-ROVIGNO</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8510 Predškolsko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14855743</v>
      </c>
      <c r="E12" s="147">
        <f>E13+E50+E56+E85+E116+E134+E141+E147</f>
        <v>15805319</v>
      </c>
      <c r="F12" s="148">
        <f>IF(D12&lt;&gt;0,IF(E12/D12&gt;=100,"&gt;&gt;100",E12/D12*100),"-")</f>
        <v>106.39197918273089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1282013</v>
      </c>
      <c r="E56" s="147">
        <f>E57+E60+E65+E68+E71+E74+E77+E80</f>
        <v>1312617</v>
      </c>
      <c r="F56" s="150">
        <f t="shared" si="0"/>
        <v>102.38718328129278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5000</v>
      </c>
      <c r="E65" s="147">
        <f>SUM(E66:E67)</f>
        <v>0</v>
      </c>
      <c r="F65" s="150">
        <f t="shared" si="0"/>
        <v>0</v>
      </c>
    </row>
    <row r="66" spans="1:6" s="8" customFormat="1" x14ac:dyDescent="0.2">
      <c r="A66" s="145">
        <v>6331</v>
      </c>
      <c r="B66" s="146" t="s">
        <v>3697</v>
      </c>
      <c r="C66" s="345">
        <v>55</v>
      </c>
      <c r="D66" s="149">
        <v>5000</v>
      </c>
      <c r="E66" s="149"/>
      <c r="F66" s="148">
        <f t="shared" si="0"/>
        <v>0</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38787</v>
      </c>
      <c r="F68" s="150" t="str">
        <f t="shared" si="0"/>
        <v>-</v>
      </c>
    </row>
    <row r="69" spans="1:6" s="8" customFormat="1" x14ac:dyDescent="0.2">
      <c r="A69" s="145">
        <v>6341</v>
      </c>
      <c r="B69" s="146" t="s">
        <v>3699</v>
      </c>
      <c r="C69" s="345">
        <v>58</v>
      </c>
      <c r="D69" s="149"/>
      <c r="E69" s="149">
        <v>38787</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1277013</v>
      </c>
      <c r="E74" s="147">
        <f>SUM(E75:E76)</f>
        <v>1273830</v>
      </c>
      <c r="F74" s="150">
        <f t="shared" si="0"/>
        <v>99.750746468516766</v>
      </c>
    </row>
    <row r="75" spans="1:6" s="8" customFormat="1" x14ac:dyDescent="0.2">
      <c r="A75" s="145" t="s">
        <v>1142</v>
      </c>
      <c r="B75" s="146" t="s">
        <v>3980</v>
      </c>
      <c r="C75" s="345">
        <v>64</v>
      </c>
      <c r="D75" s="149">
        <v>1277013</v>
      </c>
      <c r="E75" s="149">
        <v>1273830</v>
      </c>
      <c r="F75" s="148">
        <f t="shared" si="0"/>
        <v>99.750746468516766</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2224</v>
      </c>
      <c r="E85" s="147">
        <f>E86+E94+E101+E109</f>
        <v>1981</v>
      </c>
      <c r="F85" s="150">
        <f t="shared" si="1"/>
        <v>89.073741007194243</v>
      </c>
    </row>
    <row r="86" spans="1:6" s="8" customFormat="1" x14ac:dyDescent="0.2">
      <c r="A86" s="145">
        <v>641</v>
      </c>
      <c r="B86" s="146" t="s">
        <v>929</v>
      </c>
      <c r="C86" s="345">
        <v>75</v>
      </c>
      <c r="D86" s="147">
        <f>SUM(D87:D93)</f>
        <v>2224</v>
      </c>
      <c r="E86" s="147">
        <f>SUM(E87:E93)</f>
        <v>1981</v>
      </c>
      <c r="F86" s="150">
        <f t="shared" si="1"/>
        <v>89.073741007194243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2224</v>
      </c>
      <c r="E88" s="149">
        <v>1981</v>
      </c>
      <c r="F88" s="148">
        <f t="shared" si="1"/>
        <v>89.073741007194243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3089268</v>
      </c>
      <c r="E116" s="147">
        <f>E117+E122+E130</f>
        <v>3121781</v>
      </c>
      <c r="F116" s="150">
        <f t="shared" si="1"/>
        <v>101.05244996549345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3089268</v>
      </c>
      <c r="E122" s="147">
        <f>SUM(E123:E129)</f>
        <v>3121781</v>
      </c>
      <c r="F122" s="150">
        <f t="shared" si="1"/>
        <v>101.05244996549345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3089268</v>
      </c>
      <c r="E127" s="149">
        <v>3121781</v>
      </c>
      <c r="F127" s="148">
        <f t="shared" si="1"/>
        <v>101.05244996549345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10482238</v>
      </c>
      <c r="E141" s="147">
        <f>E142+E146</f>
        <v>11368940</v>
      </c>
      <c r="F141" s="150">
        <f t="shared" si="1"/>
        <v>108.45909051101492</v>
      </c>
    </row>
    <row r="142" spans="1:6" s="8" customFormat="1" ht="24" x14ac:dyDescent="0.2">
      <c r="A142" s="145">
        <v>671</v>
      </c>
      <c r="B142" s="154" t="s">
        <v>1672</v>
      </c>
      <c r="C142" s="345">
        <v>131</v>
      </c>
      <c r="D142" s="147">
        <f>SUM(D143:D145)</f>
        <v>10482238</v>
      </c>
      <c r="E142" s="147">
        <f>SUM(E143:E145)</f>
        <v>11368940</v>
      </c>
      <c r="F142" s="150">
        <f t="shared" ref="F142:F205" si="2">IF(D142&lt;&gt;0,IF(E142/D142&gt;=100,"&gt;&gt;100",E142/D142*100),"-")</f>
        <v>108.45909051101492</v>
      </c>
    </row>
    <row r="143" spans="1:6" s="8" customFormat="1" x14ac:dyDescent="0.2">
      <c r="A143" s="145">
        <v>6711</v>
      </c>
      <c r="B143" s="146" t="s">
        <v>3582</v>
      </c>
      <c r="C143" s="345">
        <v>132</v>
      </c>
      <c r="D143" s="149">
        <v>10482238</v>
      </c>
      <c r="E143" s="149">
        <v>11114442</v>
      </c>
      <c r="F143" s="148">
        <f t="shared" si="2"/>
        <v>106.03119295707653</v>
      </c>
    </row>
    <row r="144" spans="1:6" s="8" customFormat="1" x14ac:dyDescent="0.2">
      <c r="A144" s="145">
        <v>6712</v>
      </c>
      <c r="B144" s="151" t="s">
        <v>2276</v>
      </c>
      <c r="C144" s="345">
        <v>133</v>
      </c>
      <c r="D144" s="149"/>
      <c r="E144" s="149">
        <v>254498</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14552306</v>
      </c>
      <c r="E159" s="147">
        <f>E160+E171+E204+E223+E232+E257+E268</f>
        <v>15399927</v>
      </c>
      <c r="F159" s="150">
        <f t="shared" si="2"/>
        <v>105.82465074607418</v>
      </c>
    </row>
    <row r="160" spans="1:6" s="8" customFormat="1" x14ac:dyDescent="0.2">
      <c r="A160" s="145">
        <v>31</v>
      </c>
      <c r="B160" s="146" t="s">
        <v>431</v>
      </c>
      <c r="C160" s="345">
        <v>149</v>
      </c>
      <c r="D160" s="147">
        <f>D161+D166+D167</f>
        <v>10742744</v>
      </c>
      <c r="E160" s="147">
        <f>E161+E166+E167</f>
        <v>11233064</v>
      </c>
      <c r="F160" s="150">
        <f t="shared" si="2"/>
        <v>104.56419700590465</v>
      </c>
    </row>
    <row r="161" spans="1:6" s="8" customFormat="1" x14ac:dyDescent="0.2">
      <c r="A161" s="145">
        <v>311</v>
      </c>
      <c r="B161" s="146" t="s">
        <v>432</v>
      </c>
      <c r="C161" s="345">
        <v>150</v>
      </c>
      <c r="D161" s="147">
        <f>SUM(D162:D165)</f>
        <v>8834108</v>
      </c>
      <c r="E161" s="147">
        <f>SUM(E162:E165)</f>
        <v>9141064</v>
      </c>
      <c r="F161" s="150">
        <f t="shared" si="2"/>
        <v>103.47466886300236</v>
      </c>
    </row>
    <row r="162" spans="1:6" s="8" customFormat="1" x14ac:dyDescent="0.2">
      <c r="A162" s="145">
        <v>3111</v>
      </c>
      <c r="B162" s="146" t="s">
        <v>385</v>
      </c>
      <c r="C162" s="345">
        <v>151</v>
      </c>
      <c r="D162" s="149">
        <v>8072974</v>
      </c>
      <c r="E162" s="149">
        <v>8334561</v>
      </c>
      <c r="F162" s="148">
        <f t="shared" si="2"/>
        <v>103.24028047160812</v>
      </c>
    </row>
    <row r="163" spans="1:6" s="8" customFormat="1" x14ac:dyDescent="0.2">
      <c r="A163" s="145">
        <v>3112</v>
      </c>
      <c r="B163" s="146" t="s">
        <v>386</v>
      </c>
      <c r="C163" s="345">
        <v>152</v>
      </c>
      <c r="D163" s="149">
        <v>761134</v>
      </c>
      <c r="E163" s="149">
        <v>806503</v>
      </c>
      <c r="F163" s="148">
        <f t="shared" si="2"/>
        <v>105.96071125452286</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355400</v>
      </c>
      <c r="E166" s="149">
        <v>488535</v>
      </c>
      <c r="F166" s="148">
        <f t="shared" si="2"/>
        <v>137.46060776589758</v>
      </c>
    </row>
    <row r="167" spans="1:6" s="8" customFormat="1" x14ac:dyDescent="0.2">
      <c r="A167" s="145">
        <v>313</v>
      </c>
      <c r="B167" s="146" t="s">
        <v>2853</v>
      </c>
      <c r="C167" s="345">
        <v>156</v>
      </c>
      <c r="D167" s="147">
        <f>SUM(D168:D170)</f>
        <v>1553236</v>
      </c>
      <c r="E167" s="147">
        <f>SUM(E168:E170)</f>
        <v>1603465</v>
      </c>
      <c r="F167" s="150">
        <f t="shared" si="2"/>
        <v>103.23382924423589</v>
      </c>
    </row>
    <row r="168" spans="1:6" s="8" customFormat="1" x14ac:dyDescent="0.2">
      <c r="A168" s="145">
        <v>3131</v>
      </c>
      <c r="B168" s="146" t="s">
        <v>2235</v>
      </c>
      <c r="C168" s="345">
        <v>157</v>
      </c>
      <c r="D168" s="149"/>
      <c r="E168" s="149">
        <v>5500</v>
      </c>
      <c r="F168" s="148" t="str">
        <f t="shared" si="2"/>
        <v>-</v>
      </c>
    </row>
    <row r="169" spans="1:6" s="8" customFormat="1" x14ac:dyDescent="0.2">
      <c r="A169" s="145">
        <v>3132</v>
      </c>
      <c r="B169" s="146" t="s">
        <v>2997</v>
      </c>
      <c r="C169" s="345">
        <v>158</v>
      </c>
      <c r="D169" s="149">
        <v>1367962</v>
      </c>
      <c r="E169" s="149">
        <v>1439627</v>
      </c>
      <c r="F169" s="148">
        <f t="shared" si="2"/>
        <v>105.2388151132853</v>
      </c>
    </row>
    <row r="170" spans="1:6" s="8" customFormat="1" x14ac:dyDescent="0.2">
      <c r="A170" s="145">
        <v>3133</v>
      </c>
      <c r="B170" s="146" t="s">
        <v>264</v>
      </c>
      <c r="C170" s="345">
        <v>159</v>
      </c>
      <c r="D170" s="149">
        <v>185274</v>
      </c>
      <c r="E170" s="149">
        <v>158338</v>
      </c>
      <c r="F170" s="148">
        <f t="shared" si="2"/>
        <v>85.461532648941557</v>
      </c>
    </row>
    <row r="171" spans="1:6" s="8" customFormat="1" x14ac:dyDescent="0.2">
      <c r="A171" s="145">
        <v>32</v>
      </c>
      <c r="B171" s="146" t="s">
        <v>433</v>
      </c>
      <c r="C171" s="345">
        <v>160</v>
      </c>
      <c r="D171" s="147">
        <f>D172+D177+D185+D195+D196</f>
        <v>3797769</v>
      </c>
      <c r="E171" s="147">
        <f>E172+E177+E185+E195+E196</f>
        <v>4154939</v>
      </c>
      <c r="F171" s="150">
        <f t="shared" si="2"/>
        <v>109.4047320940268</v>
      </c>
    </row>
    <row r="172" spans="1:6" s="8" customFormat="1" x14ac:dyDescent="0.2">
      <c r="A172" s="145">
        <v>321</v>
      </c>
      <c r="B172" s="146" t="s">
        <v>3359</v>
      </c>
      <c r="C172" s="345">
        <v>161</v>
      </c>
      <c r="D172" s="147">
        <f>SUM(D173:D176)</f>
        <v>626377</v>
      </c>
      <c r="E172" s="147">
        <f>SUM(E173:E176)</f>
        <v>726532</v>
      </c>
      <c r="F172" s="150">
        <f t="shared" si="2"/>
        <v>115.9895717754643</v>
      </c>
    </row>
    <row r="173" spans="1:6" s="8" customFormat="1" x14ac:dyDescent="0.2">
      <c r="A173" s="145">
        <v>3211</v>
      </c>
      <c r="B173" s="146" t="s">
        <v>3243</v>
      </c>
      <c r="C173" s="345">
        <v>162</v>
      </c>
      <c r="D173" s="149">
        <v>24170</v>
      </c>
      <c r="E173" s="149">
        <v>24674</v>
      </c>
      <c r="F173" s="148">
        <f t="shared" si="2"/>
        <v>102.08522962350021</v>
      </c>
    </row>
    <row r="174" spans="1:6" s="8" customFormat="1" x14ac:dyDescent="0.2">
      <c r="A174" s="145">
        <v>3212</v>
      </c>
      <c r="B174" s="146" t="s">
        <v>108</v>
      </c>
      <c r="C174" s="345">
        <v>163</v>
      </c>
      <c r="D174" s="149">
        <v>583463</v>
      </c>
      <c r="E174" s="149">
        <v>666569</v>
      </c>
      <c r="F174" s="148">
        <f t="shared" si="2"/>
        <v>114.2435767135191</v>
      </c>
    </row>
    <row r="175" spans="1:6" s="8" customFormat="1" x14ac:dyDescent="0.2">
      <c r="A175" s="145">
        <v>3213</v>
      </c>
      <c r="B175" s="146" t="s">
        <v>2999</v>
      </c>
      <c r="C175" s="345">
        <v>164</v>
      </c>
      <c r="D175" s="149">
        <v>18744</v>
      </c>
      <c r="E175" s="149">
        <v>29685</v>
      </c>
      <c r="F175" s="148">
        <f t="shared" si="2"/>
        <v>158.37067861715749</v>
      </c>
    </row>
    <row r="176" spans="1:6" s="8" customFormat="1" x14ac:dyDescent="0.2">
      <c r="A176" s="145">
        <v>3214</v>
      </c>
      <c r="B176" s="146" t="s">
        <v>2998</v>
      </c>
      <c r="C176" s="345">
        <v>165</v>
      </c>
      <c r="D176" s="149"/>
      <c r="E176" s="149">
        <v>5604</v>
      </c>
      <c r="F176" s="148" t="str">
        <f t="shared" si="2"/>
        <v>-</v>
      </c>
    </row>
    <row r="177" spans="1:6" s="8" customFormat="1" x14ac:dyDescent="0.2">
      <c r="A177" s="145">
        <v>322</v>
      </c>
      <c r="B177" s="146" t="s">
        <v>3360</v>
      </c>
      <c r="C177" s="345">
        <v>166</v>
      </c>
      <c r="D177" s="147">
        <f>SUM(D178:D184)</f>
        <v>2374366</v>
      </c>
      <c r="E177" s="147">
        <f>SUM(E178:E184)</f>
        <v>2321329</v>
      </c>
      <c r="F177" s="150">
        <f t="shared" si="2"/>
        <v>97.766266868713586</v>
      </c>
    </row>
    <row r="178" spans="1:6" s="8" customFormat="1" x14ac:dyDescent="0.2">
      <c r="A178" s="145">
        <v>3221</v>
      </c>
      <c r="B178" s="146" t="s">
        <v>3000</v>
      </c>
      <c r="C178" s="345">
        <v>167</v>
      </c>
      <c r="D178" s="149">
        <v>486116</v>
      </c>
      <c r="E178" s="149">
        <v>429399</v>
      </c>
      <c r="F178" s="148">
        <f t="shared" si="2"/>
        <v>88.332620197648296</v>
      </c>
    </row>
    <row r="179" spans="1:6" s="8" customFormat="1" x14ac:dyDescent="0.2">
      <c r="A179" s="145">
        <v>3222</v>
      </c>
      <c r="B179" s="146" t="s">
        <v>3001</v>
      </c>
      <c r="C179" s="345">
        <v>168</v>
      </c>
      <c r="D179" s="149">
        <v>1253961</v>
      </c>
      <c r="E179" s="149">
        <v>1238964</v>
      </c>
      <c r="F179" s="148">
        <f t="shared" si="2"/>
        <v>98.804029790400179</v>
      </c>
    </row>
    <row r="180" spans="1:6" s="8" customFormat="1" x14ac:dyDescent="0.2">
      <c r="A180" s="145">
        <v>3223</v>
      </c>
      <c r="B180" s="146" t="s">
        <v>3002</v>
      </c>
      <c r="C180" s="345">
        <v>169</v>
      </c>
      <c r="D180" s="149">
        <v>430299</v>
      </c>
      <c r="E180" s="149">
        <v>433724</v>
      </c>
      <c r="F180" s="148">
        <f t="shared" si="2"/>
        <v>100.79595815932643</v>
      </c>
    </row>
    <row r="181" spans="1:6" s="8" customFormat="1" x14ac:dyDescent="0.2">
      <c r="A181" s="145">
        <v>3224</v>
      </c>
      <c r="B181" s="146" t="s">
        <v>2236</v>
      </c>
      <c r="C181" s="345">
        <v>170</v>
      </c>
      <c r="D181" s="149">
        <v>85928</v>
      </c>
      <c r="E181" s="149">
        <v>116986</v>
      </c>
      <c r="F181" s="148">
        <f t="shared" si="2"/>
        <v>136.1442137603575</v>
      </c>
    </row>
    <row r="182" spans="1:6" s="8" customFormat="1" x14ac:dyDescent="0.2">
      <c r="A182" s="145">
        <v>3225</v>
      </c>
      <c r="B182" s="146" t="s">
        <v>504</v>
      </c>
      <c r="C182" s="345">
        <v>171</v>
      </c>
      <c r="D182" s="149">
        <v>79821</v>
      </c>
      <c r="E182" s="149">
        <v>60661</v>
      </c>
      <c r="F182" s="148">
        <f t="shared" si="2"/>
        <v>75.996291702684758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38241</v>
      </c>
      <c r="E184" s="149">
        <v>41595</v>
      </c>
      <c r="F184" s="148">
        <f t="shared" si="2"/>
        <v>108.77069114301405</v>
      </c>
    </row>
    <row r="185" spans="1:6" s="8" customFormat="1" x14ac:dyDescent="0.2">
      <c r="A185" s="145">
        <v>323</v>
      </c>
      <c r="B185" s="146" t="s">
        <v>2312</v>
      </c>
      <c r="C185" s="345">
        <v>174</v>
      </c>
      <c r="D185" s="147">
        <f>SUM(D186:D194)</f>
        <v>706064</v>
      </c>
      <c r="E185" s="147">
        <f>SUM(E186:E194)</f>
        <v>940548</v>
      </c>
      <c r="F185" s="150">
        <f t="shared" si="2"/>
        <v>133.21002062136009</v>
      </c>
    </row>
    <row r="186" spans="1:6" s="8" customFormat="1" x14ac:dyDescent="0.2">
      <c r="A186" s="145">
        <v>3231</v>
      </c>
      <c r="B186" s="146" t="s">
        <v>855</v>
      </c>
      <c r="C186" s="345">
        <v>175</v>
      </c>
      <c r="D186" s="149">
        <v>80132</v>
      </c>
      <c r="E186" s="149">
        <v>112941</v>
      </c>
      <c r="F186" s="148">
        <f t="shared" si="2"/>
        <v>140.94369290670394</v>
      </c>
    </row>
    <row r="187" spans="1:6" s="8" customFormat="1" x14ac:dyDescent="0.2">
      <c r="A187" s="145">
        <v>3232</v>
      </c>
      <c r="B187" s="146" t="s">
        <v>3870</v>
      </c>
      <c r="C187" s="345">
        <v>176</v>
      </c>
      <c r="D187" s="149">
        <v>155038</v>
      </c>
      <c r="E187" s="149">
        <v>285022</v>
      </c>
      <c r="F187" s="148">
        <f t="shared" si="2"/>
        <v>183.84009081644498</v>
      </c>
    </row>
    <row r="188" spans="1:6" s="8" customFormat="1" x14ac:dyDescent="0.2">
      <c r="A188" s="145">
        <v>3233</v>
      </c>
      <c r="B188" s="146" t="s">
        <v>3871</v>
      </c>
      <c r="C188" s="345">
        <v>177</v>
      </c>
      <c r="D188" s="149">
        <v>8303</v>
      </c>
      <c r="E188" s="149">
        <v>630</v>
      </c>
      <c r="F188" s="148">
        <f t="shared" si="2"/>
        <v>7.5876189329158139</v>
      </c>
    </row>
    <row r="189" spans="1:6" s="8" customFormat="1" x14ac:dyDescent="0.2">
      <c r="A189" s="145">
        <v>3234</v>
      </c>
      <c r="B189" s="146" t="s">
        <v>3872</v>
      </c>
      <c r="C189" s="345">
        <v>178</v>
      </c>
      <c r="D189" s="149">
        <v>210811</v>
      </c>
      <c r="E189" s="149">
        <v>205012</v>
      </c>
      <c r="F189" s="148">
        <f t="shared" si="2"/>
        <v>97.249194776363666</v>
      </c>
    </row>
    <row r="190" spans="1:6" s="8" customFormat="1" x14ac:dyDescent="0.2">
      <c r="A190" s="145">
        <v>3235</v>
      </c>
      <c r="B190" s="146" t="s">
        <v>3873</v>
      </c>
      <c r="C190" s="345">
        <v>179</v>
      </c>
      <c r="D190" s="149">
        <v>67063</v>
      </c>
      <c r="E190" s="149">
        <v>67128</v>
      </c>
      <c r="F190" s="148">
        <f t="shared" si="2"/>
        <v>100.09692378807986</v>
      </c>
    </row>
    <row r="191" spans="1:6" s="8" customFormat="1" x14ac:dyDescent="0.2">
      <c r="A191" s="145">
        <v>3236</v>
      </c>
      <c r="B191" s="146" t="s">
        <v>3874</v>
      </c>
      <c r="C191" s="345">
        <v>180</v>
      </c>
      <c r="D191" s="149">
        <v>26865</v>
      </c>
      <c r="E191" s="149">
        <v>22405</v>
      </c>
      <c r="F191" s="148">
        <f t="shared" si="2"/>
        <v>83.398473850735158</v>
      </c>
    </row>
    <row r="192" spans="1:6" s="8" customFormat="1" x14ac:dyDescent="0.2">
      <c r="A192" s="145">
        <v>3237</v>
      </c>
      <c r="B192" s="146" t="s">
        <v>3875</v>
      </c>
      <c r="C192" s="345">
        <v>181</v>
      </c>
      <c r="D192" s="149">
        <v>99431</v>
      </c>
      <c r="E192" s="149">
        <v>168635</v>
      </c>
      <c r="F192" s="148">
        <f t="shared" si="2"/>
        <v>169.60002413734148</v>
      </c>
    </row>
    <row r="193" spans="1:6" s="8" customFormat="1" x14ac:dyDescent="0.2">
      <c r="A193" s="145">
        <v>3238</v>
      </c>
      <c r="B193" s="146" t="s">
        <v>702</v>
      </c>
      <c r="C193" s="345">
        <v>182</v>
      </c>
      <c r="D193" s="149">
        <v>18670</v>
      </c>
      <c r="E193" s="149">
        <v>16064</v>
      </c>
      <c r="F193" s="148">
        <f t="shared" si="2"/>
        <v>86.041778253883237</v>
      </c>
    </row>
    <row r="194" spans="1:6" s="8" customFormat="1" x14ac:dyDescent="0.2">
      <c r="A194" s="145">
        <v>3239</v>
      </c>
      <c r="B194" s="146" t="s">
        <v>703</v>
      </c>
      <c r="C194" s="345">
        <v>183</v>
      </c>
      <c r="D194" s="149">
        <v>39751</v>
      </c>
      <c r="E194" s="149">
        <v>62711</v>
      </c>
      <c r="F194" s="148">
        <f t="shared" si="2"/>
        <v>157.75955321878695</v>
      </c>
    </row>
    <row r="195" spans="1:6" s="8" customFormat="1" x14ac:dyDescent="0.2">
      <c r="A195" s="145">
        <v>324</v>
      </c>
      <c r="B195" s="146" t="s">
        <v>3584</v>
      </c>
      <c r="C195" s="345">
        <v>184</v>
      </c>
      <c r="D195" s="149"/>
      <c r="E195" s="149">
        <v>24995</v>
      </c>
      <c r="F195" s="148" t="str">
        <f t="shared" si="2"/>
        <v>-</v>
      </c>
    </row>
    <row r="196" spans="1:6" s="8" customFormat="1" x14ac:dyDescent="0.2">
      <c r="A196" s="145">
        <v>329</v>
      </c>
      <c r="B196" s="146" t="s">
        <v>434</v>
      </c>
      <c r="C196" s="345">
        <v>185</v>
      </c>
      <c r="D196" s="147">
        <f>SUM(D197:D203)</f>
        <v>90962</v>
      </c>
      <c r="E196" s="147">
        <f>SUM(E197:E203)</f>
        <v>141535</v>
      </c>
      <c r="F196" s="150">
        <f t="shared" si="2"/>
        <v>155.59794199775729</v>
      </c>
    </row>
    <row r="197" spans="1:6" s="8" customFormat="1" x14ac:dyDescent="0.2">
      <c r="A197" s="145">
        <v>3291</v>
      </c>
      <c r="B197" s="151" t="s">
        <v>1965</v>
      </c>
      <c r="C197" s="345">
        <v>186</v>
      </c>
      <c r="D197" s="149">
        <v>30053</v>
      </c>
      <c r="E197" s="149">
        <v>33016</v>
      </c>
      <c r="F197" s="148">
        <f t="shared" si="2"/>
        <v>109.85924866069942</v>
      </c>
    </row>
    <row r="198" spans="1:6" s="8" customFormat="1" x14ac:dyDescent="0.2">
      <c r="A198" s="145">
        <v>3292</v>
      </c>
      <c r="B198" s="146" t="s">
        <v>1966</v>
      </c>
      <c r="C198" s="345">
        <v>187</v>
      </c>
      <c r="D198" s="149">
        <v>51522</v>
      </c>
      <c r="E198" s="149">
        <v>63561</v>
      </c>
      <c r="F198" s="148">
        <f t="shared" si="2"/>
        <v>123.36671713054616</v>
      </c>
    </row>
    <row r="199" spans="1:6" s="8" customFormat="1" x14ac:dyDescent="0.2">
      <c r="A199" s="145">
        <v>3293</v>
      </c>
      <c r="B199" s="146" t="s">
        <v>1967</v>
      </c>
      <c r="C199" s="345">
        <v>188</v>
      </c>
      <c r="D199" s="149">
        <v>9387</v>
      </c>
      <c r="E199" s="149">
        <v>7808</v>
      </c>
      <c r="F199" s="148">
        <f t="shared" si="2"/>
        <v>83.178864386918079</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c r="E201" s="149">
        <v>37150</v>
      </c>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11793</v>
      </c>
      <c r="E204" s="147">
        <f>E205+E210+E218</f>
        <v>11924</v>
      </c>
      <c r="F204" s="150">
        <f t="shared" si="2"/>
        <v>101.11082845755956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11793</v>
      </c>
      <c r="E218" s="147">
        <f>SUM(E219:E222)</f>
        <v>11924</v>
      </c>
      <c r="F218" s="150">
        <f t="shared" si="3"/>
        <v>101.11082845755956</v>
      </c>
    </row>
    <row r="219" spans="1:6" s="8" customFormat="1" x14ac:dyDescent="0.2">
      <c r="A219" s="145">
        <v>3431</v>
      </c>
      <c r="B219" s="151" t="s">
        <v>3587</v>
      </c>
      <c r="C219" s="345">
        <v>208</v>
      </c>
      <c r="D219" s="149">
        <v>11792</v>
      </c>
      <c r="E219" s="149">
        <v>11922</v>
      </c>
      <c r="F219" s="148">
        <f t="shared" si="3"/>
        <v>101.10244233378563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1</v>
      </c>
      <c r="E221" s="149">
        <v>2</v>
      </c>
      <c r="F221" s="148">
        <f t="shared" si="3"/>
        <v>200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14552306</v>
      </c>
      <c r="E292" s="147">
        <f>E159-E290+E291</f>
        <v>15399927</v>
      </c>
      <c r="F292" s="150">
        <f t="shared" si="4"/>
        <v>105.82465074607418</v>
      </c>
    </row>
    <row r="293" spans="1:6" s="8" customFormat="1" x14ac:dyDescent="0.2">
      <c r="A293" s="145" t="s">
        <v>1215</v>
      </c>
      <c r="B293" s="146" t="s">
        <v>3441</v>
      </c>
      <c r="C293" s="345">
        <v>282</v>
      </c>
      <c r="D293" s="147">
        <f>IF(D12&gt;=D292,D12-D292,0)</f>
        <v>303437</v>
      </c>
      <c r="E293" s="147">
        <f>IF(E12&gt;=E292,E12-E292,0)</f>
        <v>405392</v>
      </c>
      <c r="F293" s="150">
        <f t="shared" si="4"/>
        <v>133.60005536569369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3886690</v>
      </c>
      <c r="E295" s="149">
        <v>4190127</v>
      </c>
      <c r="F295" s="148">
        <f t="shared" si="4"/>
        <v>107.80708006041131</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670000</v>
      </c>
      <c r="E297" s="149">
        <v>1244636</v>
      </c>
      <c r="F297" s="148">
        <f t="shared" si="4"/>
        <v>185.76656716417909</v>
      </c>
    </row>
    <row r="298" spans="1:6" s="8" customFormat="1" x14ac:dyDescent="0.2">
      <c r="A298" s="145">
        <v>9661</v>
      </c>
      <c r="B298" s="146" t="s">
        <v>2651</v>
      </c>
      <c r="C298" s="345">
        <v>287</v>
      </c>
      <c r="D298" s="149">
        <v>176590</v>
      </c>
      <c r="E298" s="149">
        <v>184525</v>
      </c>
      <c r="F298" s="148">
        <f t="shared" si="4"/>
        <v>104.49345942578856</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146510</v>
      </c>
      <c r="E353" s="147">
        <f>E354+E366+E399+E403+E405</f>
        <v>331360</v>
      </c>
      <c r="F353" s="150">
        <f t="shared" si="5"/>
        <v>226.16886219370693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146510</v>
      </c>
      <c r="E366" s="147">
        <f>E367+E372+E381+E386+E391+E394</f>
        <v>233226</v>
      </c>
      <c r="F366" s="150">
        <f t="shared" si="6"/>
        <v>159.18776875298616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137813</v>
      </c>
      <c r="E372" s="147">
        <f>SUM(E373:E380)</f>
        <v>233226</v>
      </c>
      <c r="F372" s="150">
        <f t="shared" si="6"/>
        <v>169.23367171456974</v>
      </c>
    </row>
    <row r="373" spans="1:6" s="8" customFormat="1" x14ac:dyDescent="0.2">
      <c r="A373" s="145">
        <v>4221</v>
      </c>
      <c r="B373" s="146" t="s">
        <v>3941</v>
      </c>
      <c r="C373" s="345">
        <v>361</v>
      </c>
      <c r="D373" s="149">
        <v>24569</v>
      </c>
      <c r="E373" s="149">
        <v>133745</v>
      </c>
      <c r="F373" s="148">
        <f t="shared" si="6"/>
        <v>544.36485001424558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17800</v>
      </c>
      <c r="E375" s="149">
        <v>5900</v>
      </c>
      <c r="F375" s="148">
        <f t="shared" si="6"/>
        <v>33.146067415730336</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95444</v>
      </c>
      <c r="E379" s="149">
        <v>93581</v>
      </c>
      <c r="F379" s="148">
        <f t="shared" si="6"/>
        <v>98.048070072503251</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8697</v>
      </c>
      <c r="E394" s="147">
        <f>SUM(E395:E398)</f>
        <v>0</v>
      </c>
      <c r="F394" s="150">
        <f t="shared" si="6"/>
        <v>0</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8697</v>
      </c>
      <c r="E396" s="149"/>
      <c r="F396" s="148">
        <f t="shared" si="6"/>
        <v>0</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98134</v>
      </c>
      <c r="F405" s="150" t="str">
        <f t="shared" si="6"/>
        <v>-</v>
      </c>
    </row>
    <row r="406" spans="1:6" s="8" customFormat="1" x14ac:dyDescent="0.2">
      <c r="A406" s="145">
        <v>451</v>
      </c>
      <c r="B406" s="146" t="s">
        <v>2199</v>
      </c>
      <c r="C406" s="345">
        <v>394</v>
      </c>
      <c r="D406" s="149"/>
      <c r="E406" s="149">
        <v>98134</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146510</v>
      </c>
      <c r="E411" s="147">
        <f>IF(E353&gt;=E301, E353-E301, 0)</f>
        <v>331360</v>
      </c>
      <c r="F411" s="150">
        <f t="shared" si="6"/>
        <v>226.16886219370693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3651519</v>
      </c>
      <c r="E413" s="149">
        <v>3798029</v>
      </c>
      <c r="F413" s="148">
        <f t="shared" si="6"/>
        <v>104.01230282520781</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14855743</v>
      </c>
      <c r="E415" s="147">
        <f>E12+E301</f>
        <v>15805319</v>
      </c>
      <c r="F415" s="150">
        <f t="shared" si="6"/>
        <v>106.39197918273089</v>
      </c>
    </row>
    <row r="416" spans="1:6" s="8" customFormat="1" x14ac:dyDescent="0.2">
      <c r="A416" s="145" t="s">
        <v>1215</v>
      </c>
      <c r="B416" s="146" t="s">
        <v>1993</v>
      </c>
      <c r="C416" s="345">
        <v>404</v>
      </c>
      <c r="D416" s="147">
        <f>D292+D353</f>
        <v>14698816</v>
      </c>
      <c r="E416" s="147">
        <f>E292+E353</f>
        <v>15731287</v>
      </c>
      <c r="F416" s="150">
        <f t="shared" si="6"/>
        <v>107.02417800182</v>
      </c>
    </row>
    <row r="417" spans="1:6" s="8" customFormat="1" x14ac:dyDescent="0.2">
      <c r="A417" s="145" t="s">
        <v>1215</v>
      </c>
      <c r="B417" s="146" t="s">
        <v>1994</v>
      </c>
      <c r="C417" s="345">
        <v>405</v>
      </c>
      <c r="D417" s="147">
        <f>IF(D415&gt;=D416,D415-D416,0)</f>
        <v>156927</v>
      </c>
      <c r="E417" s="147">
        <f>IF(E415&gt;=E416,E415-E416,0)</f>
        <v>74032</v>
      </c>
      <c r="F417" s="150">
        <f t="shared" si="6"/>
        <v>47.176075500073281</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235171</v>
      </c>
      <c r="E419" s="147">
        <f>IF(E295-E296+E412-E413&gt;=0,E295-E296+E412-E413,0)</f>
        <v>392098</v>
      </c>
      <c r="F419" s="150">
        <f t="shared" si="6"/>
        <v>166.72889089215931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670000</v>
      </c>
      <c r="E421" s="161">
        <f>E297+E414</f>
        <v>1244636</v>
      </c>
      <c r="F421" s="162">
        <f t="shared" si="6"/>
        <v>185.76656716417909</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14855743</v>
      </c>
      <c r="E642" s="147">
        <f>E415+E423</f>
        <v>15805319</v>
      </c>
      <c r="F642" s="148">
        <f t="shared" si="10"/>
        <v>106.39197918273089</v>
      </c>
    </row>
    <row r="643" spans="1:6" s="8" customFormat="1" x14ac:dyDescent="0.2">
      <c r="A643" s="145" t="s">
        <v>1215</v>
      </c>
      <c r="B643" s="146" t="s">
        <v>1246</v>
      </c>
      <c r="C643" s="345">
        <v>630</v>
      </c>
      <c r="D643" s="147">
        <f>D416+D531</f>
        <v>14698816</v>
      </c>
      <c r="E643" s="147">
        <f>E416+E531</f>
        <v>15731287</v>
      </c>
      <c r="F643" s="148">
        <f t="shared" si="10"/>
        <v>107.02417800182</v>
      </c>
    </row>
    <row r="644" spans="1:6" s="8" customFormat="1" x14ac:dyDescent="0.2">
      <c r="A644" s="145" t="s">
        <v>1215</v>
      </c>
      <c r="B644" s="146" t="s">
        <v>1247</v>
      </c>
      <c r="C644" s="345">
        <v>631</v>
      </c>
      <c r="D644" s="147">
        <f>IF(D642&gt;=D643,D642-D643,0)</f>
        <v>156927</v>
      </c>
      <c r="E644" s="147">
        <f>IF(E642&gt;=E643,E642-E643,0)</f>
        <v>74032</v>
      </c>
      <c r="F644" s="148">
        <f t="shared" si="10"/>
        <v>47.176075500073281</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235171</v>
      </c>
      <c r="E646" s="147">
        <f>IF(E419-E420+E640-E641&gt;=0,E419-E420+E640-E641,0)</f>
        <v>392098</v>
      </c>
      <c r="F646" s="148">
        <f t="shared" si="10"/>
        <v>166.72889089215931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392098</v>
      </c>
      <c r="E648" s="147">
        <f>IF(E644+E646-E645-E647&gt;=0,E644+E646-E645-E647,0)</f>
        <v>466130</v>
      </c>
      <c r="F648" s="148">
        <f t="shared" si="10"/>
        <v>118.88099403720499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352152</v>
      </c>
      <c r="E652" s="149">
        <v>577257</v>
      </c>
      <c r="F652" s="148">
        <f t="shared" ref="F652:F677" si="11">IF(D652&lt;&gt;0,IF(E652/D652&gt;=100,"&gt;&gt;100",E652/D652*100),"-")</f>
        <v>163.92268111497307</v>
      </c>
    </row>
    <row r="653" spans="1:6" s="8" customFormat="1" x14ac:dyDescent="0.2">
      <c r="A653" s="145" t="s">
        <v>1208</v>
      </c>
      <c r="B653" s="146" t="s">
        <v>2750</v>
      </c>
      <c r="C653" s="345">
        <v>639</v>
      </c>
      <c r="D653" s="149">
        <v>15071857</v>
      </c>
      <c r="E653" s="149">
        <v>16034075</v>
      </c>
      <c r="F653" s="148">
        <f t="shared" si="11"/>
        <v>106.38420335330943</v>
      </c>
    </row>
    <row r="654" spans="1:6" s="8" customFormat="1" x14ac:dyDescent="0.2">
      <c r="A654" s="145" t="s">
        <v>1209</v>
      </c>
      <c r="B654" s="146" t="s">
        <v>3586</v>
      </c>
      <c r="C654" s="345">
        <v>640</v>
      </c>
      <c r="D654" s="149">
        <v>14846752</v>
      </c>
      <c r="E654" s="149">
        <v>15923230</v>
      </c>
      <c r="F654" s="148">
        <f t="shared" si="11"/>
        <v>107.25059595526348</v>
      </c>
    </row>
    <row r="655" spans="1:6" s="8" customFormat="1" x14ac:dyDescent="0.2">
      <c r="A655" s="145">
        <v>11</v>
      </c>
      <c r="B655" s="146" t="s">
        <v>181</v>
      </c>
      <c r="C655" s="345">
        <v>641</v>
      </c>
      <c r="D655" s="147">
        <f>+D652+D653-D654</f>
        <v>577257</v>
      </c>
      <c r="E655" s="147">
        <f>+E652+E653-E654</f>
        <v>688102</v>
      </c>
      <c r="F655" s="150">
        <f t="shared" si="11"/>
        <v>119.2020192046177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109</v>
      </c>
      <c r="E657" s="149">
        <v>113</v>
      </c>
      <c r="F657" s="148">
        <f t="shared" si="11"/>
        <v>103.6697247706422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99</v>
      </c>
      <c r="E659" s="149">
        <v>102</v>
      </c>
      <c r="F659" s="148">
        <f t="shared" si="11"/>
        <v>103.03030303030303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v>5000</v>
      </c>
      <c r="E665" s="149"/>
      <c r="F665" s="148">
        <f t="shared" si="11"/>
        <v>0</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38787</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1277013</v>
      </c>
      <c r="E679" s="149">
        <v>1273830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2999143</v>
      </c>
      <c r="E698" s="149">
        <v>2991451</v>
      </c>
      <c r="F698" s="148">
        <f t="shared" si="12"/>
        <v>99.743526734137049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4000</v>
      </c>
      <c r="E700" s="149">
        <v>22890</v>
      </c>
      <c r="F700" s="148"/>
    </row>
    <row r="701" spans="1:6" s="8" customFormat="1" x14ac:dyDescent="0.2">
      <c r="A701" s="145">
        <v>31214</v>
      </c>
      <c r="B701" s="146" t="s">
        <v>3796</v>
      </c>
      <c r="C701" s="345">
        <v>687</v>
      </c>
      <c r="D701" s="149">
        <v>16000</v>
      </c>
      <c r="E701" s="149">
        <v>11420</v>
      </c>
      <c r="F701" s="148">
        <f>IF(D701&lt;&gt;0,IF(E701/D701&gt;=100,"&gt;&gt;100",E701/D701*100),"-")</f>
        <v>71.375</v>
      </c>
    </row>
    <row r="702" spans="1:6" s="8" customFormat="1" x14ac:dyDescent="0.2">
      <c r="A702" s="145">
        <v>31215</v>
      </c>
      <c r="B702" s="146" t="s">
        <v>1641</v>
      </c>
      <c r="C702" s="345">
        <v>688</v>
      </c>
      <c r="D702" s="149">
        <v>75500</v>
      </c>
      <c r="E702" s="149">
        <v>78770</v>
      </c>
      <c r="F702" s="148">
        <f>IF(D702&lt;&gt;0,IF(E702/D702&gt;=100,"&gt;&gt;100",E702/D702*100),"-")</f>
        <v>104.33112582781456</v>
      </c>
    </row>
    <row r="703" spans="1:6" s="8" customFormat="1" x14ac:dyDescent="0.2">
      <c r="A703" s="145">
        <v>32121</v>
      </c>
      <c r="B703" s="146" t="s">
        <v>3797</v>
      </c>
      <c r="C703" s="345">
        <v>689</v>
      </c>
      <c r="D703" s="149">
        <v>583463</v>
      </c>
      <c r="E703" s="149">
        <v>666569</v>
      </c>
      <c r="F703" s="148">
        <f>IF(D703&lt;&gt;0,IF(E703/D703&gt;=100,"&gt;&gt;100",E703/D703*100),"-")</f>
        <v>114.2435767135191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26865</v>
      </c>
      <c r="E705" s="149">
        <v>22405</v>
      </c>
      <c r="F705" s="148">
        <f>IF(D705&lt;&gt;0,IF(E705/D705&gt;=100,"&gt;&gt;100",E705/D705*100),"-")</f>
        <v>83.398473850735158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88577</v>
      </c>
      <c r="E707" s="149">
        <v>160052</v>
      </c>
      <c r="F707" s="148">
        <f>IF(D707&lt;&gt;0,IF(E707/D707&gt;=100,"&gt;&gt;100",E707/D707*100),"-")</f>
        <v>180.69250482630932</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30053</v>
      </c>
      <c r="E710" s="149">
        <v>33016</v>
      </c>
      <c r="F710" s="148">
        <f t="shared" ref="F710:F773" si="13">IF(D710&lt;&gt;0,IF(E710/D710&gt;=100,"&gt;&gt;100",E710/D710*100),"-")</f>
        <v>109.85924866069942</v>
      </c>
    </row>
    <row r="711" spans="1:6" s="8" customFormat="1" x14ac:dyDescent="0.2">
      <c r="A711" s="145" t="s">
        <v>1135</v>
      </c>
      <c r="B711" s="146" t="s">
        <v>1136</v>
      </c>
      <c r="C711" s="345">
        <v>697</v>
      </c>
      <c r="D711" s="149">
        <v>19995</v>
      </c>
      <c r="E711" s="149">
        <v>21819</v>
      </c>
      <c r="F711" s="148">
        <f t="shared" si="13"/>
        <v>109.12228057014252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TATJANA BILIĆ</v>
      </c>
      <c r="D995" s="293"/>
      <c r="E995" s="293"/>
    </row>
    <row r="996" spans="1:5" ht="15" customHeight="1" x14ac:dyDescent="0.2">
      <c r="A996" s="291" t="str">
        <f>IF(RefStr!H27="","Telefon za kontakt: _________________","Telefon za kontakt: " &amp; RefStr!H27)</f>
        <v>Telefon za kontakt: 052811217</v>
      </c>
      <c r="C996" s="292"/>
    </row>
    <row r="997" spans="1:5" ht="15" customHeight="1" x14ac:dyDescent="0.2">
      <c r="A997" s="291" t="str">
        <f>IF(RefStr!H33="","Odgovorna osoba: _____________________________","Odgovorna osoba: " &amp; RefStr!H33)</f>
        <v>Odgovorna osoba: SANDRA ORBANIĆ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 sqref="E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34547</v>
      </c>
      <c r="C4" s="414"/>
      <c r="D4" s="414"/>
      <c r="E4" s="415">
        <f>SUM(Skriveni!G977:G1286)</f>
        <v>49695102.897999994</v>
      </c>
      <c r="F4" s="416"/>
    </row>
    <row r="5" spans="1:6" ht="15" customHeight="1" x14ac:dyDescent="0.2">
      <c r="B5" s="413" t="str">
        <f>"Naziv: "&amp;IF(RefStr!B10&lt;&gt;"",RefStr!B10,"_______________________________________")</f>
        <v>Naziv: DJEČJI VRTIĆ NEVEN ROVINJ-ROVIGNO</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4574525</v>
      </c>
      <c r="E12" s="96">
        <f>E13+E74</f>
        <v>20140004</v>
      </c>
      <c r="F12" s="123">
        <f t="shared" ref="F12:F75" si="0">IF(D12&gt;0,IF(E12/D12&gt;=100,"&gt;&gt;100",E12/D12*100),"-")</f>
        <v>440.26437717577238</v>
      </c>
    </row>
    <row r="13" spans="1:6" s="3" customFormat="1" x14ac:dyDescent="0.2">
      <c r="A13" s="132">
        <v>0</v>
      </c>
      <c r="B13" s="314" t="s">
        <v>521</v>
      </c>
      <c r="C13" s="303">
        <v>2</v>
      </c>
      <c r="D13" s="97">
        <f>D14+D18+D57+D58+D62+D69</f>
        <v>3120276</v>
      </c>
      <c r="E13" s="97">
        <f>E14+E18+E57+E58+E62+E69</f>
        <v>17980006</v>
      </c>
      <c r="F13" s="124">
        <f t="shared" si="0"/>
        <v>576.23126928515296</v>
      </c>
    </row>
    <row r="14" spans="1:6" s="3" customFormat="1" x14ac:dyDescent="0.2">
      <c r="A14" s="132" t="s">
        <v>1564</v>
      </c>
      <c r="B14" s="314" t="s">
        <v>3259</v>
      </c>
      <c r="C14" s="303">
        <v>3</v>
      </c>
      <c r="D14" s="97">
        <f>D15+D16-D17</f>
        <v>647009</v>
      </c>
      <c r="E14" s="97">
        <f>E15+E16-E17</f>
        <v>15750000</v>
      </c>
      <c r="F14" s="124">
        <f t="shared" si="0"/>
        <v>2434.2783485237455</v>
      </c>
    </row>
    <row r="15" spans="1:6" s="3" customFormat="1" x14ac:dyDescent="0.2">
      <c r="A15" s="132" t="s">
        <v>3260</v>
      </c>
      <c r="B15" s="314" t="s">
        <v>3261</v>
      </c>
      <c r="C15" s="303">
        <v>4</v>
      </c>
      <c r="D15" s="94">
        <v>647009</v>
      </c>
      <c r="E15" s="94">
        <v>15750000</v>
      </c>
      <c r="F15" s="125">
        <f t="shared" si="0"/>
        <v>2434.2783485237455</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2473267</v>
      </c>
      <c r="E18" s="97">
        <f>E19+E25+E35+E41+E47+E51</f>
        <v>2230006</v>
      </c>
      <c r="F18" s="124">
        <f t="shared" si="0"/>
        <v>90.164385810347198</v>
      </c>
    </row>
    <row r="19" spans="1:6" s="3" customFormat="1" x14ac:dyDescent="0.2">
      <c r="A19" s="315" t="s">
        <v>362</v>
      </c>
      <c r="B19" s="314" t="s">
        <v>3928</v>
      </c>
      <c r="C19" s="303">
        <v>8</v>
      </c>
      <c r="D19" s="97">
        <f>SUM(D20:D23)-D24</f>
        <v>1088565</v>
      </c>
      <c r="E19" s="97">
        <f>SUM(E20:E23)-E24</f>
        <v>1150299</v>
      </c>
      <c r="F19" s="124">
        <f t="shared" si="0"/>
        <v>105.67113585316447</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2410302</v>
      </c>
      <c r="E23" s="94">
        <v>2508436</v>
      </c>
      <c r="F23" s="125">
        <f t="shared" si="0"/>
        <v>104.07144001042192</v>
      </c>
    </row>
    <row r="24" spans="1:6" s="3" customFormat="1" x14ac:dyDescent="0.2">
      <c r="A24" s="132" t="s">
        <v>367</v>
      </c>
      <c r="B24" s="314" t="s">
        <v>1155</v>
      </c>
      <c r="C24" s="303">
        <v>13</v>
      </c>
      <c r="D24" s="94">
        <v>1321737</v>
      </c>
      <c r="E24" s="94">
        <v>1358137</v>
      </c>
      <c r="F24" s="125">
        <f t="shared" si="0"/>
        <v>102.75395180735654</v>
      </c>
    </row>
    <row r="25" spans="1:6" s="3" customFormat="1" x14ac:dyDescent="0.2">
      <c r="A25" s="315" t="s">
        <v>1156</v>
      </c>
      <c r="B25" s="314" t="s">
        <v>1261</v>
      </c>
      <c r="C25" s="303">
        <v>14</v>
      </c>
      <c r="D25" s="97">
        <f>SUM(D26:D33)-D34</f>
        <v>1250934</v>
      </c>
      <c r="E25" s="97">
        <f>SUM(E26:E33)-E34</f>
        <v>991583</v>
      </c>
      <c r="F25" s="124">
        <f t="shared" si="0"/>
        <v>79.267411390209233</v>
      </c>
    </row>
    <row r="26" spans="1:6" s="3" customFormat="1" x14ac:dyDescent="0.2">
      <c r="A26" s="132" t="s">
        <v>1157</v>
      </c>
      <c r="B26" s="314" t="s">
        <v>3941</v>
      </c>
      <c r="C26" s="303">
        <v>15</v>
      </c>
      <c r="D26" s="94">
        <v>2972985</v>
      </c>
      <c r="E26" s="94">
        <v>2749024</v>
      </c>
      <c r="F26" s="125">
        <f t="shared" si="0"/>
        <v>92.466796838867339</v>
      </c>
    </row>
    <row r="27" spans="1:6" s="3" customFormat="1" x14ac:dyDescent="0.2">
      <c r="A27" s="132" t="s">
        <v>1158</v>
      </c>
      <c r="B27" s="314" t="s">
        <v>3965</v>
      </c>
      <c r="C27" s="303">
        <v>16</v>
      </c>
      <c r="D27" s="94">
        <v>52037</v>
      </c>
      <c r="E27" s="94">
        <v>52037</v>
      </c>
      <c r="F27" s="125">
        <f t="shared" si="0"/>
        <v>100</v>
      </c>
    </row>
    <row r="28" spans="1:6" s="3" customFormat="1" x14ac:dyDescent="0.2">
      <c r="A28" s="132" t="s">
        <v>1159</v>
      </c>
      <c r="B28" s="314" t="s">
        <v>3943</v>
      </c>
      <c r="C28" s="303">
        <v>17</v>
      </c>
      <c r="D28" s="94">
        <v>348533</v>
      </c>
      <c r="E28" s="94">
        <v>354433</v>
      </c>
      <c r="F28" s="125">
        <f t="shared" si="0"/>
        <v>101.69280957613769</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1736766</v>
      </c>
      <c r="E32" s="94">
        <v>1805520</v>
      </c>
      <c r="F32" s="125">
        <f t="shared" si="0"/>
        <v>103.9587371010257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3859387</v>
      </c>
      <c r="E34" s="94">
        <v>3969431</v>
      </c>
      <c r="F34" s="125">
        <f t="shared" si="0"/>
        <v>102.85133364443628</v>
      </c>
    </row>
    <row r="35" spans="1:6" s="3" customFormat="1" x14ac:dyDescent="0.2">
      <c r="A35" s="316" t="s">
        <v>2455</v>
      </c>
      <c r="B35" s="314" t="s">
        <v>3133</v>
      </c>
      <c r="C35" s="303">
        <v>24</v>
      </c>
      <c r="D35" s="97">
        <f>SUM(D36:D39)-D40</f>
        <v>118154</v>
      </c>
      <c r="E35" s="97">
        <f>SUM(E36:E39)-E40</f>
        <v>79833</v>
      </c>
      <c r="F35" s="124">
        <f t="shared" si="0"/>
        <v>67.566904209760153</v>
      </c>
    </row>
    <row r="36" spans="1:6" s="3" customFormat="1" x14ac:dyDescent="0.2">
      <c r="A36" s="272" t="s">
        <v>2870</v>
      </c>
      <c r="B36" s="314" t="s">
        <v>3948</v>
      </c>
      <c r="C36" s="303">
        <v>25</v>
      </c>
      <c r="D36" s="94">
        <v>503965</v>
      </c>
      <c r="E36" s="94">
        <v>460073</v>
      </c>
      <c r="F36" s="125">
        <f t="shared" si="0"/>
        <v>91.290665026341117</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385811</v>
      </c>
      <c r="E40" s="94">
        <v>380240</v>
      </c>
      <c r="F40" s="125">
        <f t="shared" si="0"/>
        <v>98.556028729092731</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15614</v>
      </c>
      <c r="E51" s="97">
        <f>SUM(E52:E55)-E56</f>
        <v>8291</v>
      </c>
      <c r="F51" s="124">
        <f t="shared" si="0"/>
        <v>53.099782246701679</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50493</v>
      </c>
      <c r="E53" s="94">
        <v>54999</v>
      </c>
      <c r="F53" s="125">
        <f t="shared" si="0"/>
        <v>108.9240092686115</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34879</v>
      </c>
      <c r="E56" s="94">
        <v>46708</v>
      </c>
      <c r="F56" s="125">
        <f t="shared" si="0"/>
        <v>133.91438974741249</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587109</v>
      </c>
      <c r="E60" s="94">
        <v>637656</v>
      </c>
      <c r="F60" s="125">
        <f t="shared" si="0"/>
        <v>108.60947456094183</v>
      </c>
    </row>
    <row r="61" spans="1:6" s="3" customFormat="1" x14ac:dyDescent="0.2">
      <c r="A61" s="132" t="s">
        <v>456</v>
      </c>
      <c r="B61" s="314" t="s">
        <v>617</v>
      </c>
      <c r="C61" s="303">
        <v>50</v>
      </c>
      <c r="D61" s="94">
        <v>587109</v>
      </c>
      <c r="E61" s="94">
        <v>637656</v>
      </c>
      <c r="F61" s="125">
        <f t="shared" si="0"/>
        <v>108.60947456094183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1454249</v>
      </c>
      <c r="E74" s="97">
        <f>E75+E84+E92+E123+E139+E151+E168+E169</f>
        <v>2159998</v>
      </c>
      <c r="F74" s="124">
        <f t="shared" si="0"/>
        <v>148.53013479809854</v>
      </c>
    </row>
    <row r="75" spans="1:6" s="3" customFormat="1" x14ac:dyDescent="0.2">
      <c r="A75" s="272" t="s">
        <v>2744</v>
      </c>
      <c r="B75" s="314" t="s">
        <v>322</v>
      </c>
      <c r="C75" s="303">
        <v>64</v>
      </c>
      <c r="D75" s="97">
        <f>+D76+D81+D82+D83</f>
        <v>577257</v>
      </c>
      <c r="E75" s="97">
        <f>+E76+E81+E82+E83</f>
        <v>688102</v>
      </c>
      <c r="F75" s="124">
        <f t="shared" si="0"/>
        <v>119.2020192046177</v>
      </c>
    </row>
    <row r="76" spans="1:6" s="3" customFormat="1" x14ac:dyDescent="0.2">
      <c r="A76" s="132" t="s">
        <v>3429</v>
      </c>
      <c r="B76" s="317" t="s">
        <v>1885</v>
      </c>
      <c r="C76" s="303">
        <v>65</v>
      </c>
      <c r="D76" s="97">
        <f>SUM(D77:D80)</f>
        <v>577257</v>
      </c>
      <c r="E76" s="97">
        <f>SUM(E77:E80)</f>
        <v>688102</v>
      </c>
      <c r="F76" s="124">
        <f t="shared" ref="F76:F139" si="1">IF(D76&gt;0,IF(E76/D76&gt;=100,"&gt;&gt;100",E76/D76*100),"-")</f>
        <v>119.2020192046177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577257</v>
      </c>
      <c r="E78" s="94">
        <v>688102</v>
      </c>
      <c r="F78" s="125">
        <f t="shared" si="1"/>
        <v>119.2020192046177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27747</v>
      </c>
      <c r="E84" s="97">
        <f>+E85+SUM(E88:E91)</f>
        <v>41809</v>
      </c>
      <c r="F84" s="124">
        <f t="shared" si="1"/>
        <v>150.67935272281687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783</v>
      </c>
      <c r="E90" s="94">
        <v>2883</v>
      </c>
      <c r="F90" s="125">
        <f t="shared" si="1"/>
        <v>368.19923371647508</v>
      </c>
    </row>
    <row r="91" spans="1:6" s="3" customFormat="1" x14ac:dyDescent="0.2">
      <c r="A91" s="132" t="s">
        <v>4178</v>
      </c>
      <c r="B91" s="317" t="s">
        <v>4179</v>
      </c>
      <c r="C91" s="303">
        <v>80</v>
      </c>
      <c r="D91" s="94">
        <v>26964</v>
      </c>
      <c r="E91" s="94">
        <v>38926</v>
      </c>
      <c r="F91" s="125">
        <f t="shared" si="1"/>
        <v>144.36285417593828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849245</v>
      </c>
      <c r="E151" s="97">
        <f>SUM(E152:E154)+SUM(E162:E166)-E167</f>
        <v>1430087</v>
      </c>
      <c r="F151" s="124">
        <f t="shared" si="2"/>
        <v>168.3951038863932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179245</v>
      </c>
      <c r="E164" s="94">
        <v>185451</v>
      </c>
      <c r="F164" s="125">
        <f t="shared" si="2"/>
        <v>103.4623002036319</v>
      </c>
    </row>
    <row r="165" spans="1:6" s="3" customFormat="1" x14ac:dyDescent="0.2">
      <c r="A165" s="132" t="s">
        <v>1339</v>
      </c>
      <c r="B165" s="317" t="s">
        <v>1340</v>
      </c>
      <c r="C165" s="303">
        <v>154</v>
      </c>
      <c r="D165" s="94">
        <v>670000</v>
      </c>
      <c r="E165" s="94">
        <v>1244636</v>
      </c>
      <c r="F165" s="125">
        <f t="shared" si="2"/>
        <v>185.76656716417909</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4574525</v>
      </c>
      <c r="E173" s="97">
        <f>E174+E234</f>
        <v>20140004</v>
      </c>
      <c r="F173" s="124">
        <f t="shared" si="2"/>
        <v>440.26437717577238</v>
      </c>
    </row>
    <row r="174" spans="1:6" s="3" customFormat="1" x14ac:dyDescent="0.2">
      <c r="A174" s="272" t="s">
        <v>3813</v>
      </c>
      <c r="B174" s="314" t="s">
        <v>1145</v>
      </c>
      <c r="C174" s="303">
        <v>163</v>
      </c>
      <c r="D174" s="97">
        <f>D175+D186+D187+D203+D231</f>
        <v>215561</v>
      </c>
      <c r="E174" s="97">
        <f>E175+E186+E187+E203+E231</f>
        <v>264707</v>
      </c>
      <c r="F174" s="124">
        <f t="shared" si="2"/>
        <v>122.79911486771726</v>
      </c>
    </row>
    <row r="175" spans="1:6" s="3" customFormat="1" x14ac:dyDescent="0.2">
      <c r="A175" s="272" t="s">
        <v>1181</v>
      </c>
      <c r="B175" s="314" t="s">
        <v>1547</v>
      </c>
      <c r="C175" s="303">
        <v>164</v>
      </c>
      <c r="D175" s="97">
        <f>SUM(D176:D178)+SUM(D182:D185)</f>
        <v>90421</v>
      </c>
      <c r="E175" s="97">
        <f>SUM(E176:E178)+SUM(E182:E185)</f>
        <v>141511</v>
      </c>
      <c r="F175" s="124">
        <f t="shared" si="2"/>
        <v>156.50236117716017</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85126</v>
      </c>
      <c r="E177" s="94">
        <v>137944</v>
      </c>
      <c r="F177" s="125">
        <f t="shared" si="2"/>
        <v>162.04684820148955</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5295</v>
      </c>
      <c r="E185" s="94">
        <v>3567</v>
      </c>
      <c r="F185" s="125">
        <f t="shared" si="2"/>
        <v>67.365439093484412</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125140</v>
      </c>
      <c r="E231" s="97">
        <f>SUM(E232:E233)</f>
        <v>123196</v>
      </c>
      <c r="F231" s="124">
        <f t="shared" si="3"/>
        <v>98.446539875339624</v>
      </c>
    </row>
    <row r="232" spans="1:6" s="3" customFormat="1" x14ac:dyDescent="0.2">
      <c r="A232" s="132" t="s">
        <v>974</v>
      </c>
      <c r="B232" s="314" t="s">
        <v>975</v>
      </c>
      <c r="C232" s="303">
        <v>221</v>
      </c>
      <c r="D232" s="94">
        <v>125140</v>
      </c>
      <c r="E232" s="94">
        <v>123196</v>
      </c>
      <c r="F232" s="125">
        <f t="shared" si="3"/>
        <v>98.446539875339624</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4358964</v>
      </c>
      <c r="E234" s="97">
        <f>+E235+E243-E247+E251+E252+E253</f>
        <v>19875297</v>
      </c>
      <c r="F234" s="124">
        <f t="shared" si="3"/>
        <v>455.96377946686414</v>
      </c>
    </row>
    <row r="235" spans="1:6" s="3" customFormat="1" x14ac:dyDescent="0.2">
      <c r="A235" s="132" t="s">
        <v>1279</v>
      </c>
      <c r="B235" s="314" t="s">
        <v>3395</v>
      </c>
      <c r="C235" s="303">
        <v>224</v>
      </c>
      <c r="D235" s="97">
        <f>D236-D239</f>
        <v>3120276</v>
      </c>
      <c r="E235" s="97">
        <f>E236-E239</f>
        <v>17980006</v>
      </c>
      <c r="F235" s="124">
        <f t="shared" si="3"/>
        <v>576.23126928515296</v>
      </c>
    </row>
    <row r="236" spans="1:6" s="3" customFormat="1" x14ac:dyDescent="0.2">
      <c r="A236" s="132" t="s">
        <v>1280</v>
      </c>
      <c r="B236" s="314" t="s">
        <v>3396</v>
      </c>
      <c r="C236" s="303">
        <v>225</v>
      </c>
      <c r="D236" s="97">
        <f>SUM(D237:D238)</f>
        <v>3120276</v>
      </c>
      <c r="E236" s="97">
        <f>SUM(E237:E238)</f>
        <v>17980006</v>
      </c>
      <c r="F236" s="124">
        <f t="shared" si="3"/>
        <v>576.23126928515296</v>
      </c>
    </row>
    <row r="237" spans="1:6" s="3" customFormat="1" x14ac:dyDescent="0.2">
      <c r="A237" s="132" t="s">
        <v>1281</v>
      </c>
      <c r="B237" s="314" t="s">
        <v>1282</v>
      </c>
      <c r="C237" s="303">
        <v>226</v>
      </c>
      <c r="D237" s="94">
        <v>3120276</v>
      </c>
      <c r="E237" s="94">
        <v>17980006</v>
      </c>
      <c r="F237" s="125">
        <f t="shared" si="3"/>
        <v>576.23126928515296</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392098</v>
      </c>
      <c r="E243" s="97">
        <f>SUM(E244:E246)</f>
        <v>466130</v>
      </c>
      <c r="F243" s="124">
        <f t="shared" si="3"/>
        <v>118.88099403720499</v>
      </c>
    </row>
    <row r="244" spans="1:6" s="3" customFormat="1" x14ac:dyDescent="0.2">
      <c r="A244" s="132" t="s">
        <v>2861</v>
      </c>
      <c r="B244" s="314" t="s">
        <v>4121</v>
      </c>
      <c r="C244" s="303">
        <v>233</v>
      </c>
      <c r="D244" s="94">
        <v>392098</v>
      </c>
      <c r="E244" s="94">
        <v>466130</v>
      </c>
      <c r="F244" s="125">
        <f t="shared" si="3"/>
        <v>118.88099403720499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846590</v>
      </c>
      <c r="E251" s="94">
        <v>1429161</v>
      </c>
      <c r="F251" s="125">
        <f t="shared" si="3"/>
        <v>168.81382959874321</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849245</v>
      </c>
      <c r="E261" s="94">
        <v>1430087</v>
      </c>
      <c r="F261" s="125">
        <f t="shared" si="4"/>
        <v>168.3951038863932</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90421</v>
      </c>
      <c r="E288" s="94">
        <v>141511</v>
      </c>
      <c r="F288" s="125">
        <f t="shared" si="4"/>
        <v>156.50236117716017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5295</v>
      </c>
      <c r="E295" s="94">
        <v>3567</v>
      </c>
      <c r="F295" s="125">
        <f t="shared" si="4"/>
        <v>67.365439093484412</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TATJANA BILIĆ</v>
      </c>
      <c r="B325" s="291"/>
      <c r="D325" s="293"/>
      <c r="E325" s="293"/>
      <c r="F325" s="291"/>
      <c r="G325" s="307"/>
    </row>
    <row r="326" spans="1:7" s="292" customFormat="1" ht="15" customHeight="1" x14ac:dyDescent="0.2">
      <c r="A326" s="291" t="str">
        <f>IF(RefStr!H27="","Telefon za kontakt: _________________","Telefon za kontakt: " &amp; RefStr!H27)</f>
        <v>Telefon za kontakt: 052811217</v>
      </c>
      <c r="B326" s="291"/>
      <c r="F326" s="291"/>
      <c r="G326" s="307"/>
    </row>
    <row r="327" spans="1:7" s="292" customFormat="1" ht="15" customHeight="1" x14ac:dyDescent="0.2">
      <c r="A327" s="291" t="str">
        <f>IF(RefStr!H33="","Odgovorna osoba: _____________________________","Odgovorna osoba: " &amp; RefStr!H33)</f>
        <v>Odgovorna osoba: SANDRA ORBANIĆ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34547</v>
      </c>
      <c r="C4" s="414"/>
      <c r="D4" s="414"/>
      <c r="E4" s="415">
        <f>SUM(Skriveni!G1287:G1423)</f>
        <v>21337193.715</v>
      </c>
      <c r="F4" s="416"/>
    </row>
    <row r="5" spans="1:6" ht="15" customHeight="1" x14ac:dyDescent="0.2">
      <c r="B5" s="413" t="str">
        <f>"Naziv: "&amp;IF(RefStr!B10&lt;&gt;"",RefStr!B10,"_______________________________________")</f>
        <v>Naziv: DJEČJI VRTIĆ NEVEN ROVINJ-ROVIGNO</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14698816</v>
      </c>
      <c r="E121" s="97">
        <f>E122+E125+E128+E129+SUM(E132:E135)</f>
        <v>15731287</v>
      </c>
      <c r="F121" s="125">
        <f t="shared" si="1"/>
        <v>107.02417800182</v>
      </c>
    </row>
    <row r="122" spans="1:6" s="3" customFormat="1" x14ac:dyDescent="0.2">
      <c r="A122" s="132" t="s">
        <v>2919</v>
      </c>
      <c r="B122" s="105" t="s">
        <v>3973</v>
      </c>
      <c r="C122" s="303">
        <v>111</v>
      </c>
      <c r="D122" s="97">
        <f>SUM(D123:D124)</f>
        <v>13444855</v>
      </c>
      <c r="E122" s="97">
        <f>SUM(E123:E124)</f>
        <v>14582725</v>
      </c>
      <c r="F122" s="125">
        <f t="shared" si="1"/>
        <v>108.46323742427866</v>
      </c>
    </row>
    <row r="123" spans="1:6" s="3" customFormat="1" x14ac:dyDescent="0.2">
      <c r="A123" s="132" t="s">
        <v>2920</v>
      </c>
      <c r="B123" s="105" t="s">
        <v>835</v>
      </c>
      <c r="C123" s="303">
        <v>112</v>
      </c>
      <c r="D123" s="94">
        <v>13444855</v>
      </c>
      <c r="E123" s="94">
        <v>14582725</v>
      </c>
      <c r="F123" s="125">
        <f t="shared" si="1"/>
        <v>108.46323742427866</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1253961</v>
      </c>
      <c r="E133" s="94">
        <v>1148562</v>
      </c>
      <c r="F133" s="125">
        <f t="shared" si="1"/>
        <v>91.59471466815954</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14698816</v>
      </c>
      <c r="E148" s="107">
        <f>E12+E29+E35+E42+E82+E89+E96+E114+E121+E136</f>
        <v>15731287</v>
      </c>
      <c r="F148" s="126">
        <f t="shared" si="2"/>
        <v>107.02417800182</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TATJANA BILIĆ</v>
      </c>
      <c r="B151" s="291"/>
      <c r="D151" s="293"/>
      <c r="E151" s="293"/>
      <c r="F151" s="291"/>
      <c r="G151" s="307"/>
    </row>
    <row r="152" spans="1:7" s="292" customFormat="1" ht="15" customHeight="1" x14ac:dyDescent="0.2">
      <c r="A152" s="291" t="str">
        <f>IF(RefStr!H27="","Telefon za kontakt: _________________","Telefon za kontakt: " &amp; RefStr!H27)</f>
        <v>Telefon za kontakt: 052811217</v>
      </c>
      <c r="B152" s="291"/>
      <c r="E152" s="291"/>
      <c r="F152" s="291"/>
      <c r="G152" s="307"/>
    </row>
    <row r="153" spans="1:7" s="292" customFormat="1" ht="15" customHeight="1" x14ac:dyDescent="0.2">
      <c r="A153" s="291" t="str">
        <f>IF(RefStr!H33="","Odgovorna osoba: _____________________________","Odgovorna osoba: " &amp; RefStr!H33)</f>
        <v>Odgovorna osoba: SANDRA ORBANIĆ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D53" sqref="D5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34547</v>
      </c>
      <c r="C4" s="450"/>
      <c r="D4" s="415">
        <f>SUM(Skriveni!G1424:G1467)</f>
        <v>200750.52600000001</v>
      </c>
      <c r="E4" s="416"/>
    </row>
    <row r="5" spans="1:6" ht="15" customHeight="1" x14ac:dyDescent="0.2">
      <c r="B5" s="413" t="str">
        <f>"Naziv: "&amp;IF(RefStr!B10&lt;&gt;"",RefStr!B10,"_______________________________________")</f>
        <v>Naziv: DJEČJI VRTIĆ NEVEN ROVINJ-ROVIGNO</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15102991</v>
      </c>
      <c r="E12" s="133">
        <f>E13+E29</f>
        <v>428626</v>
      </c>
    </row>
    <row r="13" spans="1:6" s="3" customFormat="1" ht="14.1" customHeight="1" x14ac:dyDescent="0.2">
      <c r="A13" s="301" t="s">
        <v>3306</v>
      </c>
      <c r="B13" s="302" t="s">
        <v>3307</v>
      </c>
      <c r="C13" s="303">
        <v>2</v>
      </c>
      <c r="D13" s="97">
        <f>D14+D21</f>
        <v>15102991</v>
      </c>
      <c r="E13" s="134">
        <f>E14+E21</f>
        <v>0</v>
      </c>
    </row>
    <row r="14" spans="1:6" s="3" customFormat="1" ht="14.1" customHeight="1" x14ac:dyDescent="0.2">
      <c r="A14" s="301" t="s">
        <v>1215</v>
      </c>
      <c r="B14" s="302" t="s">
        <v>3308</v>
      </c>
      <c r="C14" s="303">
        <v>3</v>
      </c>
      <c r="D14" s="97">
        <f>SUM(D15:D20)</f>
        <v>15102991</v>
      </c>
      <c r="E14" s="134">
        <f>SUM(E15:E20)</f>
        <v>0</v>
      </c>
    </row>
    <row r="15" spans="1:6" s="3" customFormat="1" ht="14.1" customHeight="1" x14ac:dyDescent="0.2">
      <c r="A15" s="301" t="s">
        <v>1215</v>
      </c>
      <c r="B15" s="302" t="s">
        <v>734</v>
      </c>
      <c r="C15" s="303">
        <v>4</v>
      </c>
      <c r="D15" s="94">
        <v>15102991</v>
      </c>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428626</v>
      </c>
    </row>
    <row r="30" spans="1:5" s="3" customFormat="1" ht="14.1" customHeight="1" x14ac:dyDescent="0.2">
      <c r="A30" s="301" t="s">
        <v>1215</v>
      </c>
      <c r="B30" s="302" t="s">
        <v>3068</v>
      </c>
      <c r="C30" s="303">
        <v>19</v>
      </c>
      <c r="D30" s="97">
        <f>SUM(D31:D36)</f>
        <v>0</v>
      </c>
      <c r="E30" s="134">
        <f>SUM(E31:E36)</f>
        <v>428626</v>
      </c>
    </row>
    <row r="31" spans="1:5" s="3" customFormat="1" ht="14.1" customHeight="1" x14ac:dyDescent="0.2">
      <c r="A31" s="301" t="s">
        <v>1215</v>
      </c>
      <c r="B31" s="302" t="s">
        <v>734</v>
      </c>
      <c r="C31" s="303">
        <v>20</v>
      </c>
      <c r="D31" s="94"/>
      <c r="E31" s="135">
        <v>428626</v>
      </c>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TATJANA BILIĆ</v>
      </c>
      <c r="B59" s="291"/>
      <c r="D59" s="293"/>
      <c r="E59" s="293"/>
      <c r="F59" s="291"/>
      <c r="G59" s="307"/>
    </row>
    <row r="60" spans="1:7" s="292" customFormat="1" ht="15" customHeight="1" x14ac:dyDescent="0.2">
      <c r="A60" s="291" t="str">
        <f>IF(RefStr!H27="","Telefon za kontakt: _________________","Telefon za kontakt: " &amp; RefStr!H27)</f>
        <v>Telefon za kontakt: 052811217</v>
      </c>
      <c r="B60" s="291"/>
      <c r="F60" s="291"/>
      <c r="G60" s="307"/>
    </row>
    <row r="61" spans="1:7" s="292" customFormat="1" ht="15" customHeight="1" x14ac:dyDescent="0.2">
      <c r="A61" s="291" t="str">
        <f>IF(RefStr!H33="","Odgovorna osoba: _____________________________","Odgovorna osoba: " &amp; RefStr!H33)</f>
        <v>Odgovorna osoba: SANDRA ORBANIĆ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6" activePane="bottomLeft" state="frozen"/>
      <selection pane="bottomLeft" activeCell="D18" sqref="D1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34547</v>
      </c>
      <c r="C4" s="415">
        <f>SUM(Skriveni!G1468:G1561)</f>
        <v>1193494.9540000001</v>
      </c>
      <c r="D4" s="416"/>
    </row>
    <row r="5" spans="1:5" s="23" customFormat="1" ht="15" customHeight="1" x14ac:dyDescent="0.2">
      <c r="B5" s="98" t="str">
        <f>"Naziv: "&amp;IF(RefStr!B10&lt;&gt;"",RefStr!B10,"_______________________________________")</f>
        <v>Naziv: DJEČJI VRTIĆ NEVEN ROVINJ-ROVIGNO</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8510 Predškolsko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90421</v>
      </c>
    </row>
    <row r="13" spans="1:5" s="2" customFormat="1" x14ac:dyDescent="0.2">
      <c r="A13" s="270"/>
      <c r="B13" s="271" t="s">
        <v>2062</v>
      </c>
      <c r="C13" s="264">
        <v>2</v>
      </c>
      <c r="D13" s="140">
        <f>D14+D15+D23+D24</f>
        <v>15913073</v>
      </c>
    </row>
    <row r="14" spans="1:5" s="2" customFormat="1" x14ac:dyDescent="0.2">
      <c r="A14" s="270"/>
      <c r="B14" s="271" t="s">
        <v>4041</v>
      </c>
      <c r="C14" s="264">
        <v>3</v>
      </c>
      <c r="D14" s="141"/>
    </row>
    <row r="15" spans="1:5" s="2" customFormat="1" x14ac:dyDescent="0.2">
      <c r="A15" s="270" t="s">
        <v>1181</v>
      </c>
      <c r="B15" s="271" t="s">
        <v>3078</v>
      </c>
      <c r="C15" s="264">
        <v>4</v>
      </c>
      <c r="D15" s="140">
        <f>SUM(D16:D22)</f>
        <v>15526007</v>
      </c>
    </row>
    <row r="16" spans="1:5" s="2" customFormat="1" x14ac:dyDescent="0.2">
      <c r="A16" s="272" t="s">
        <v>1182</v>
      </c>
      <c r="B16" s="273" t="s">
        <v>1183</v>
      </c>
      <c r="C16" s="264">
        <v>5</v>
      </c>
      <c r="D16" s="141">
        <v>11403030</v>
      </c>
    </row>
    <row r="17" spans="1:4" s="2" customFormat="1" x14ac:dyDescent="0.2">
      <c r="A17" s="272" t="s">
        <v>1184</v>
      </c>
      <c r="B17" s="273" t="s">
        <v>1185</v>
      </c>
      <c r="C17" s="264">
        <v>6</v>
      </c>
      <c r="D17" s="141">
        <v>4101177</v>
      </c>
    </row>
    <row r="18" spans="1:4" s="2" customFormat="1" x14ac:dyDescent="0.2">
      <c r="A18" s="272" t="s">
        <v>1186</v>
      </c>
      <c r="B18" s="273" t="s">
        <v>1187</v>
      </c>
      <c r="C18" s="264">
        <v>7</v>
      </c>
      <c r="D18" s="141">
        <v>11924</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9876</v>
      </c>
    </row>
    <row r="23" spans="1:4" s="2" customFormat="1" x14ac:dyDescent="0.2">
      <c r="A23" s="270" t="s">
        <v>3033</v>
      </c>
      <c r="B23" s="271" t="s">
        <v>3034</v>
      </c>
      <c r="C23" s="264">
        <v>12</v>
      </c>
      <c r="D23" s="141">
        <v>387066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15861983</v>
      </c>
    </row>
    <row r="31" spans="1:4" s="2" customFormat="1" x14ac:dyDescent="0.2">
      <c r="A31" s="272"/>
      <c r="B31" s="271" t="s">
        <v>4041</v>
      </c>
      <c r="C31" s="264">
        <v>20</v>
      </c>
      <c r="D31" s="141"/>
    </row>
    <row r="32" spans="1:4" s="2" customFormat="1" x14ac:dyDescent="0.2">
      <c r="A32" s="270" t="s">
        <v>1181</v>
      </c>
      <c r="B32" s="271" t="s">
        <v>3081</v>
      </c>
      <c r="C32" s="264">
        <v>21</v>
      </c>
      <c r="D32" s="140">
        <f>SUM(D33:D39)</f>
        <v>15474917</v>
      </c>
    </row>
    <row r="33" spans="1:4" s="2" customFormat="1" x14ac:dyDescent="0.2">
      <c r="A33" s="272" t="s">
        <v>1182</v>
      </c>
      <c r="B33" s="273" t="s">
        <v>1183</v>
      </c>
      <c r="C33" s="264">
        <v>22</v>
      </c>
      <c r="D33" s="141">
        <v>11403030</v>
      </c>
    </row>
    <row r="34" spans="1:4" s="2" customFormat="1" x14ac:dyDescent="0.2">
      <c r="A34" s="272" t="s">
        <v>1184</v>
      </c>
      <c r="B34" s="273" t="s">
        <v>1185</v>
      </c>
      <c r="C34" s="264">
        <v>23</v>
      </c>
      <c r="D34" s="141">
        <v>4048359</v>
      </c>
    </row>
    <row r="35" spans="1:4" s="2" customFormat="1" x14ac:dyDescent="0.2">
      <c r="A35" s="272" t="s">
        <v>1186</v>
      </c>
      <c r="B35" s="273" t="s">
        <v>1187</v>
      </c>
      <c r="C35" s="264">
        <v>24</v>
      </c>
      <c r="D35" s="141">
        <v>11924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11604</v>
      </c>
    </row>
    <row r="40" spans="1:4" s="2" customFormat="1" x14ac:dyDescent="0.2">
      <c r="A40" s="275" t="s">
        <v>3033</v>
      </c>
      <c r="B40" s="271" t="s">
        <v>3034</v>
      </c>
      <c r="C40" s="264">
        <v>29</v>
      </c>
      <c r="D40" s="141">
        <v>387066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141511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141511</v>
      </c>
    </row>
    <row r="102" spans="1:5" s="2" customFormat="1" x14ac:dyDescent="0.2">
      <c r="A102" s="272"/>
      <c r="B102" s="280" t="s">
        <v>4041</v>
      </c>
      <c r="C102" s="264">
        <v>91</v>
      </c>
      <c r="D102" s="141"/>
    </row>
    <row r="103" spans="1:5" s="2" customFormat="1" x14ac:dyDescent="0.2">
      <c r="A103" s="272" t="s">
        <v>1181</v>
      </c>
      <c r="B103" s="280" t="s">
        <v>1365</v>
      </c>
      <c r="C103" s="264">
        <v>92</v>
      </c>
      <c r="D103" s="141">
        <v>141511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TATJANA BILIĆ</v>
      </c>
      <c r="B109" s="291"/>
      <c r="C109" s="293"/>
      <c r="D109" s="293"/>
      <c r="E109" s="291"/>
    </row>
    <row r="110" spans="1:5" s="292" customFormat="1" ht="15" customHeight="1" x14ac:dyDescent="0.2">
      <c r="A110" s="291" t="str">
        <f>IF(RefStr!H27="","Telefon za kontakt: _________________","Telefon za kontakt: " &amp; RefStr!H27)</f>
        <v>Telefon za kontakt: 052811217</v>
      </c>
      <c r="B110" s="291"/>
      <c r="E110" s="291"/>
    </row>
    <row r="111" spans="1:5" s="292" customFormat="1" ht="15" customHeight="1" x14ac:dyDescent="0.2">
      <c r="A111" s="291" t="str">
        <f>IF(RefStr!H33="","Odgovorna osoba: _____________________________","Odgovorna osoba: " &amp; RefStr!H33)</f>
        <v>Odgovorna osoba: SANDRA ORBANIĆ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34547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PEDAGOG</cp:lastModifiedBy>
  <cp:lastPrinted>2019-01-31T12:46:00Z</cp:lastPrinted>
  <dcterms:created xsi:type="dcterms:W3CDTF">2001-11-21T09:32:18Z</dcterms:created>
  <dcterms:modified xsi:type="dcterms:W3CDTF">2019-02-05T13:34:23Z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